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11" yWindow="30" windowWidth="13995" windowHeight="9840" tabRatio="944" firstSheet="1" activeTab="1"/>
  </bookViews>
  <sheets>
    <sheet name="КБ" sheetId="1" r:id="rId1"/>
    <sheet name="РБ" sheetId="2" r:id="rId2"/>
  </sheets>
  <definedNames>
    <definedName name="_xlnm._FilterDatabase" localSheetId="0" hidden="1">'КБ'!$A$5:$E$120</definedName>
    <definedName name="_xlnm._FilterDatabase" localSheetId="1" hidden="1">'РБ'!$A$5:$E$119</definedName>
    <definedName name="_xlnm.Print_Titles" localSheetId="0">'КБ'!$4:$4</definedName>
    <definedName name="_xlnm.Print_Titles" localSheetId="1">'РБ'!$4:$4</definedName>
    <definedName name="_xlnm.Print_Area" localSheetId="0">'КБ'!$A$1:$E$123</definedName>
    <definedName name="_xlnm.Print_Area" localSheetId="1">'РБ'!$A$1:$E$122</definedName>
  </definedNames>
  <calcPr fullCalcOnLoad="1" fullPrecision="0"/>
</workbook>
</file>

<file path=xl/sharedStrings.xml><?xml version="1.0" encoding="utf-8"?>
<sst xmlns="http://schemas.openxmlformats.org/spreadsheetml/2006/main" count="469" uniqueCount="270">
  <si>
    <t>3</t>
  </si>
  <si>
    <t xml:space="preserve">                                                                                                                           ПРОФИЦИТ БЮДЖЕТА (со знаком "плюс")                                   ДЕФИЦИТ БЮДЖЕТА (со знаком "минус")</t>
  </si>
  <si>
    <t>7900</t>
  </si>
  <si>
    <t>РАСХОДЫ БЮДЖЕТА - ВСЕГО</t>
  </si>
  <si>
    <t>9600</t>
  </si>
  <si>
    <t>Обслуживание государственного внутреннего и муниципального долга</t>
  </si>
  <si>
    <t>1301</t>
  </si>
  <si>
    <t>ОБСЛУЖИВАНИЕ ГОСУДАРСТВЕННОГО И МУНИЦИПАЛЬНОГО ДОЛГА</t>
  </si>
  <si>
    <t>1300</t>
  </si>
  <si>
    <t>Другие вопросы в области средств массовой информации</t>
  </si>
  <si>
    <t>1204</t>
  </si>
  <si>
    <t>Периодическая печать и издательства</t>
  </si>
  <si>
    <t>1202</t>
  </si>
  <si>
    <t>СРЕДСТВА МАССОВОЙ ИНФОРМАЦИИ</t>
  </si>
  <si>
    <t>1200</t>
  </si>
  <si>
    <t>Массовый спорт</t>
  </si>
  <si>
    <t>1102</t>
  </si>
  <si>
    <t>ФИЗИЧЕСКАЯ КУЛЬТУРА И СПОРТ</t>
  </si>
  <si>
    <t>1100</t>
  </si>
  <si>
    <t>Другие вопросы в области социальной политики</t>
  </si>
  <si>
    <t>1006</t>
  </si>
  <si>
    <t>Охрана семьи и детства</t>
  </si>
  <si>
    <t>1004</t>
  </si>
  <si>
    <t>Социальное обеспечение населения</t>
  </si>
  <si>
    <t>1003</t>
  </si>
  <si>
    <t>СОЦИАЛЬНАЯ ПОЛИТИКА</t>
  </si>
  <si>
    <t>1000</t>
  </si>
  <si>
    <t>Другие  вопросы в области культуры, кинематографии</t>
  </si>
  <si>
    <t>0804</t>
  </si>
  <si>
    <t xml:space="preserve">Культура </t>
  </si>
  <si>
    <t>0801</t>
  </si>
  <si>
    <t>Культура, кинематография</t>
  </si>
  <si>
    <t>0800</t>
  </si>
  <si>
    <t>Другие вопросы в области образования</t>
  </si>
  <si>
    <t>0709</t>
  </si>
  <si>
    <t>Молодежная политика и оздоровление  детей</t>
  </si>
  <si>
    <t>0707</t>
  </si>
  <si>
    <t>Профессиональная подготовка, переподготовка  и повышение квалификации</t>
  </si>
  <si>
    <t>0705</t>
  </si>
  <si>
    <t>Общее образование</t>
  </si>
  <si>
    <t>0702</t>
  </si>
  <si>
    <t>Дошкольное образование</t>
  </si>
  <si>
    <t>0701</t>
  </si>
  <si>
    <t>ОБРАЗОВАНИЕ</t>
  </si>
  <si>
    <t>0700</t>
  </si>
  <si>
    <t>Охрана объектов растительного и животного мира и среды их обитания</t>
  </si>
  <si>
    <t>0603</t>
  </si>
  <si>
    <t>Охрана окружающей среды</t>
  </si>
  <si>
    <t>0600</t>
  </si>
  <si>
    <t>Другие вопросы в области национальной экономики</t>
  </si>
  <si>
    <t>0505</t>
  </si>
  <si>
    <t>Благоустройство</t>
  </si>
  <si>
    <t>0503</t>
  </si>
  <si>
    <t>Коммунальное хозяйство</t>
  </si>
  <si>
    <t>0502</t>
  </si>
  <si>
    <t>Жилищное хозяйство</t>
  </si>
  <si>
    <t>0501</t>
  </si>
  <si>
    <t>Жилищно-коммунальное хозяйство</t>
  </si>
  <si>
    <t>0500</t>
  </si>
  <si>
    <t>0412</t>
  </si>
  <si>
    <t>Дорожное хозяйство (дорожные фонды)</t>
  </si>
  <si>
    <t>0409</t>
  </si>
  <si>
    <t>Сельское хозяйство и рыболовство</t>
  </si>
  <si>
    <t>0405</t>
  </si>
  <si>
    <t>Топливно-энергетический комплекс</t>
  </si>
  <si>
    <t>0402</t>
  </si>
  <si>
    <t>Общеэкономические вопросы</t>
  </si>
  <si>
    <t>0401</t>
  </si>
  <si>
    <t>Национальная экономика</t>
  </si>
  <si>
    <t>0400</t>
  </si>
  <si>
    <t>Обеспечение пожарной безопасности</t>
  </si>
  <si>
    <t>0310</t>
  </si>
  <si>
    <t>Защита населения и территории от  чрезвычайных ситуаций природного и техногенного характера, гражданская оборона</t>
  </si>
  <si>
    <t>0309</t>
  </si>
  <si>
    <t>Органы внутренних дел</t>
  </si>
  <si>
    <t>0302</t>
  </si>
  <si>
    <t>Национальная безопасность и правоохранительная деятельность</t>
  </si>
  <si>
    <t>0300</t>
  </si>
  <si>
    <t>Мобилизационная и вневойсковая подготовка</t>
  </si>
  <si>
    <t>0203</t>
  </si>
  <si>
    <t>НАЦИОНАЛЬНАЯ ОБОРОНА</t>
  </si>
  <si>
    <t>0200</t>
  </si>
  <si>
    <t>Другие общегосударственные вопросы</t>
  </si>
  <si>
    <t>0113</t>
  </si>
  <si>
    <t>Резервные фонды</t>
  </si>
  <si>
    <t>0111</t>
  </si>
  <si>
    <t>Обеспечение проведения выборов и референдумов</t>
  </si>
  <si>
    <t>0107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</si>
  <si>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</si>
  <si>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</si>
  <si>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Судебная система</t>
  </si>
  <si>
    <t>0105</t>
  </si>
  <si>
    <t>Функционирование Правительства РФ , высших  исполнительных олрганов государственной власти субъектов РФ, местных администраций</t>
  </si>
  <si>
    <t>0104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</si>
  <si>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</si>
  <si>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</si>
  <si>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высшего должностного лица субъекта РФ и муниципального образования</t>
  </si>
  <si>
    <t>0102</t>
  </si>
  <si>
    <t>Общегосударственные вопросы</t>
  </si>
  <si>
    <t>0100</t>
  </si>
  <si>
    <t>РАЗДЕЛ 2. Р А С Х О Д Ы</t>
  </si>
  <si>
    <t>ДОХОДЫ БЮДЖЕТА - ВСЕГО</t>
  </si>
  <si>
    <t>000 8 50 0000 00 0000 000</t>
  </si>
  <si>
    <t>Возврат остатков субсидий и субвенций прошлых лет</t>
  </si>
  <si>
    <t>000 2 19 00000 00 0000 000</t>
  </si>
  <si>
    <t>ПРОЧИЕ БЕЗВОЗМЕЗДНЫЕ ПОСТУПЛЕНИЯ</t>
  </si>
  <si>
    <t>000 2 07 00000 00 0000 180</t>
  </si>
  <si>
    <t>Иные межбюджетные трансферты</t>
  </si>
  <si>
    <t>000 20204000 00 0000 151</t>
  </si>
  <si>
    <t>Субвенции бюджетам субъектов РФ и муниципальных образований</t>
  </si>
  <si>
    <t>000 2 02 03000 00 0000 151</t>
  </si>
  <si>
    <t>Субсидии бюджетам субъектов РФ и муниципальных образований (межбюджетные субсидии)</t>
  </si>
  <si>
    <t>000 2 02 02000 00 0000 151</t>
  </si>
  <si>
    <t>Дотации бюджетам субъектов РФ и муниципальных образований</t>
  </si>
  <si>
    <t>000 2 02 01000 00 0000 151</t>
  </si>
  <si>
    <t>Безвозмездные поступления от других бюджетов бюджетной системы Российской Федерации</t>
  </si>
  <si>
    <t>000 2 02 00000 00 0000 000</t>
  </si>
  <si>
    <t>БЕЗВОЗМЕЗДНЫЕ ПОСТУПЛЕНИЯ</t>
  </si>
  <si>
    <t>000 2 00 00000 00 0000 000</t>
  </si>
  <si>
    <t>Прочие неналоговые доходы</t>
  </si>
  <si>
    <t>000 1 17 05000 00 0000 180</t>
  </si>
  <si>
    <t>Невыясненные поступления</t>
  </si>
  <si>
    <t>000 1 17 01000 00 0000 180</t>
  </si>
  <si>
    <t xml:space="preserve">ПРОЧИЕ НЕНАЛОГОВЫЕ ДОХОДЫ </t>
  </si>
  <si>
    <t>000 1 17 00000 00 0000 000</t>
  </si>
  <si>
    <t>Прочие поступления от денежных взысканий(штрафов)и иных сумм в возмещении ущерба, зачисляемые в бюджеты муниципальных районов</t>
  </si>
  <si>
    <t>000 1 16 90 000 00 0000 140</t>
  </si>
  <si>
    <t xml:space="preserve">Денежные взыскания (штрафы) за нарушение законодательства Российской Федерации об административных правонарушениях, предусмотренные ст.20.25 Кодекса Российской Федерации об административных правонарушениях </t>
  </si>
  <si>
    <t>000 1 16 43000 01 0000 140</t>
  </si>
  <si>
    <t>Денежные взыскания (штрафы)за административные нарушения в области дорожного движения</t>
  </si>
  <si>
    <t>000 1 16 30000 01 0000 140</t>
  </si>
  <si>
    <t>Денежные взыскания (штрафы) за нарушение законодательства 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</si>
  <si>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</si>
  <si>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</si>
  <si>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</si>
  <si>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</si>
  <si>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000 1 16 03010 00 0000 140</t>
  </si>
  <si>
    <t>ШТРАФЫ, САНКЦИИ, ВОЗМЕЩЕНИЕ УЩЕРБА</t>
  </si>
  <si>
    <t>000 1 16 00000 00 0000 000</t>
  </si>
  <si>
    <t>Доходы от продажи земельных участков,находящихся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</si>
  <si>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</si>
  <si>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</si>
  <si>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</si>
  <si>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продажи материальных и нематериальных активов</t>
  </si>
  <si>
    <t>000 1 14 00000 00 0000 000</t>
  </si>
  <si>
    <t>Доходы от оказания платных услуг  и компенсации затрат государства</t>
  </si>
  <si>
    <t xml:space="preserve">000 1 13 00000 00 0000 000 </t>
  </si>
  <si>
    <t>Платежи при пользовании природными ресурсами</t>
  </si>
  <si>
    <t>000 1 12 00000 00 0000 000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</si>
  <si>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</si>
  <si>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000 1 11 09000  00 0000 120</t>
  </si>
  <si>
    <t>Платежи от государственных и муниципальных унитарных предприятий</t>
  </si>
  <si>
    <t>000 1 11 07000 00 0000 120</t>
  </si>
  <si>
    <t>Доходы,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</si>
  <si>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000 111 05030 00 0000 120</t>
  </si>
  <si>
    <t>Доходы,получаемые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участков(за исключением земельных участков бюджетных и автономных учреждений)</t>
  </si>
  <si>
    <t>000 111 05020 00 0000 120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</si>
  <si>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</si>
  <si>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</si>
  <si>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</si>
  <si>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000 1 11 01050 05 0000 120</t>
  </si>
  <si>
    <t>ДОХОДЫ ОТИСПОЛЬЗОВАНИЯ  ИМУЩЕСТВА, НАХОДЯЩЕГОСЯ В ГОСУДАРСТВЕННОЙ И МУНИЦИПАЛЬНОЙ СОБСТВЕННОСТИ</t>
  </si>
  <si>
    <t>000 1 11 00000 00 0000 000</t>
  </si>
  <si>
    <t>НЕНАЛОГОВЫЕ  ДОХОДЫ</t>
  </si>
  <si>
    <t>Задолженность и перерасчеты по отмененным налогам, сборам и иным обязательным платежам</t>
  </si>
  <si>
    <t xml:space="preserve">000 1 09 00000 00 0000 000 </t>
  </si>
  <si>
    <t xml:space="preserve">Государственная пошлина за государственную регистрацию, а также за совершение прочих юридически значимых действий </t>
  </si>
  <si>
    <t>000 1 08 07000 01 0000 110</t>
  </si>
  <si>
    <t>000 1 08 04000 01 0000 110</t>
  </si>
  <si>
    <t xml:space="preserve"> Государственная пошлина по делам, рассматриваемым в судах общей юрисдикции, мировыми судьями</t>
  </si>
  <si>
    <t>000 1 08 03000 01 0000 110</t>
  </si>
  <si>
    <t>ГОСУДАРСТВЕННАЯ ПОШЛИНА</t>
  </si>
  <si>
    <t>000 1 08 00000 00 0000 000</t>
  </si>
  <si>
    <t>Земельный налог</t>
  </si>
  <si>
    <t xml:space="preserve">000 1 06 06000 00 0000 110 </t>
  </si>
  <si>
    <t>Налог на имущество физических лиц</t>
  </si>
  <si>
    <t xml:space="preserve">000 1 06 01000 10 0000 110 </t>
  </si>
  <si>
    <t>НАЛОГИ НА ИМУЩЕСТВО</t>
  </si>
  <si>
    <t xml:space="preserve">000 1 06 00000 00 0000 000 </t>
  </si>
  <si>
    <t>Единый сельскохозяйственный налог</t>
  </si>
  <si>
    <t>000 1 05 03000 00 0000 110</t>
  </si>
  <si>
    <t>Единый налог на вмененный доход для отдельных видов деятельности</t>
  </si>
  <si>
    <t>000 1 05 02000 00 0000 110</t>
  </si>
  <si>
    <t>НАЛОГИ НА СОВОКУПНЫЙ ДОХОД</t>
  </si>
  <si>
    <t>000 1 05 00000 00 0000 000</t>
  </si>
  <si>
    <t>Налог на доходы физических лиц</t>
  </si>
  <si>
    <t xml:space="preserve">000 1 01 02000 01 0000 110 </t>
  </si>
  <si>
    <t>НАЛОГИ НА ПРИБЫЛЬ, ДОХОДЫ</t>
  </si>
  <si>
    <t>000 1 01 00000 00 0000 000</t>
  </si>
  <si>
    <t>НАЛОГОВЫЕ  ДОХОДЫ</t>
  </si>
  <si>
    <t>НАЛОГОВЫЕ И НЕНАЛОГОВЫЕ ДОХОДЫ</t>
  </si>
  <si>
    <t>000  1  00 0000 0000 000</t>
  </si>
  <si>
    <t>РАЗДЕЛ 1. Д О Х О Д Ы</t>
  </si>
  <si>
    <t>% исполнения к  год. назначениям</t>
  </si>
  <si>
    <t>Факт</t>
  </si>
  <si>
    <t>Наименование показателя</t>
  </si>
  <si>
    <t>Код по бюджетной классификации</t>
  </si>
  <si>
    <t>Прочие межбюджетные трансферты общего характера</t>
  </si>
  <si>
    <t>1403</t>
  </si>
  <si>
    <t>Дотация на выравнивание бюджетной обеспеченности субъектов РФ и муниципальных образований</t>
  </si>
  <si>
    <t>1401</t>
  </si>
  <si>
    <t>МЕЖБЮДЖЕТНЫЕ ТРАНСФЕРТЫ ОБЩЕГО ХАРАКТЕРА БЮДЖЕТАМ СУБЪЕКТОВ РФ И МУНИЦИПАЛЬНЫХ ОБРАЗОВАНИЙ</t>
  </si>
  <si>
    <t>1400</t>
  </si>
  <si>
    <t>Другие вопросы в области жилищно-куммунального хозяйства</t>
  </si>
  <si>
    <t>Доходы бюджетов бюджетной системы Российской Федерации от возврата остатков субсидий</t>
  </si>
  <si>
    <t>000 0 17 01000 00 0000 180</t>
  </si>
  <si>
    <t>Денежные взыскания (штрафы) за нарушение законодадельства Российской Федерации об административных правонарушениях</t>
  </si>
  <si>
    <t>000 1 16 28000 00 0000 140</t>
  </si>
  <si>
    <t>000 1 16 06000  01 0000 140</t>
  </si>
  <si>
    <t>000 1 16 03000 00 0000 140</t>
  </si>
  <si>
    <t>Доходы от оказания платных услуг и компенсации затрат бюджетов</t>
  </si>
  <si>
    <t xml:space="preserve">000 1 13 00000 00 0000 130 </t>
  </si>
  <si>
    <t>Проценты, полученные от предоставления бюджетных кредитов внутри страны за счет средств муниципальных районов</t>
  </si>
  <si>
    <t>000 1 11 03050 05 0000 120</t>
  </si>
  <si>
    <t>Доходы в виде прибыли, приходящейся на доли в уставных(складочных) капиталах хозяйственных товариществ и обществ, или дивидендов по акциям, принадлежащим муниципальным районам</t>
  </si>
  <si>
    <t>% исполнения к год. назнач.</t>
  </si>
  <si>
    <t>Назначено на год</t>
  </si>
  <si>
    <t>ИСПОЛНЕНИЕ РАЙОННОГО БЮДЖЕТА БОГОРОДСКОГО РАЙОНА</t>
  </si>
  <si>
    <t>ИСПОЛНЕНИЕ КОНСОЛИДИРОВАННОГО БЮДЖЕТА БОГОРОДСКОГО РАЙОНА</t>
  </si>
  <si>
    <t>Денежные взыскания (штрафы) за нарушение законодательства о налогах и сборах, предусмотренные статьями 116,118,119.1, пунктами 1 и 2 статьи 120, статьями 125, 126, 128, 129 ,129.1, 132 133, 134 ,135.1 Налогового кодекса РФ, а также штрафы, взыскание которых осуществляется на основании ранее действовавшей статьи 117 Налогового кодекса РФ</t>
  </si>
  <si>
    <t>Государственная пошлина за совершение ноториальных действий ( за исключением действий совершаемых консульскими учреждениями Россиской Федерации)</t>
  </si>
  <si>
    <t>000 1 16 08000  01 0000 140</t>
  </si>
  <si>
    <t>Денежные взыскания (штрафы) за административные праонарушения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</si>
  <si>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000 2 18 00000 00 0000 000</t>
  </si>
  <si>
    <t>ДОХОДЫ ОТ ИСПОЛЬЗОВАНИЯ  ИМУЩЕСТВА, НАХОДЯЩЕГОСЯ В ГОСУДАРСТВЕННОЙ И МУНИЦИПАЛЬНОЙ СОБСТВЕННОСТИ</t>
  </si>
  <si>
    <t>000 111 05010 00 0000 120</t>
  </si>
  <si>
    <t>000 111 03050 05 0000 120</t>
  </si>
  <si>
    <t>Проценты,полученные от предоставления бюджетных кредитов внутри страны за счет средств бюджетов муниципальных районов</t>
  </si>
  <si>
    <t>000 1 05 04000 00 0000 110</t>
  </si>
  <si>
    <t>Налог, взимаемый в связи с применением патентной системы налогообложения</t>
  </si>
  <si>
    <t>000 1 05 02000 02 0000 110</t>
  </si>
  <si>
    <t>000 1 05 03000 01 0000 110</t>
  </si>
  <si>
    <t>000 1 05 04000 02 0000 110</t>
  </si>
  <si>
    <t>Налог ,взимаемый в связи с примеиением патентной системы налогообложения</t>
  </si>
  <si>
    <t>000 1 16 21000  00 0000 140</t>
  </si>
  <si>
    <t>Денежные взыскания (штрафы) и иные суммы, взыскмваемые с лиц, виновных в совершении преступлений, и в возмещение ущерба имуществу</t>
  </si>
  <si>
    <t>000 202 04000 00 0000 151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</si>
  <si>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субсидий,субвенций и иных межбюджетных трансфертов , имеющих целевое назначение, прошлых лет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</si>
  <si>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</si>
  <si>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 ,алкогольной , спиртосодержащей и табачной  продукции</t>
  </si>
  <si>
    <t>000 1 16 51000 02 0000 140</t>
  </si>
  <si>
    <t>Денежные взыскания (штрафы) , установленные законами субъектов Российской Федерации за несоблюдение муниципальных правовых актов</t>
  </si>
  <si>
    <t>1001</t>
  </si>
  <si>
    <t>Пенсионное обеспечение</t>
  </si>
  <si>
    <t>Акцизы</t>
  </si>
  <si>
    <t>000 1 03 02000 01 0000 110</t>
  </si>
  <si>
    <t>000 1 03 02000 00 0000 110</t>
  </si>
  <si>
    <t>0410</t>
  </si>
  <si>
    <t>1201</t>
  </si>
  <si>
    <t>Телевидение и радиовещание</t>
  </si>
  <si>
    <t>Связь и информатика</t>
  </si>
  <si>
    <t>0602</t>
  </si>
  <si>
    <t>Сбор, удаление отходов и очистка сточных вод</t>
  </si>
  <si>
    <t>0408</t>
  </si>
  <si>
    <t>Транспорт</t>
  </si>
  <si>
    <t>-</t>
  </si>
  <si>
    <t>Денежные взыскания (штрафы)за  правонарушения  в области дорожного движения</t>
  </si>
  <si>
    <t>Денежные взыскания (штрафы)за  правонарушения в области дорожного движения</t>
  </si>
  <si>
    <t>000 1 16 33000 00 0000 140</t>
  </si>
  <si>
    <t>Денежные взыскания (штрафы) за нарушение законодательства Российской Федерации о контрактной системе в сфере закупок товаров,работ,услуг для обеспечения государственных и муниципальных нужд для нужд муниципальных районов</t>
  </si>
  <si>
    <t>000 1 16 23000 00 0000 140</t>
  </si>
  <si>
    <t>Доходы от возмещения ущерба при возникновении страховых случаев</t>
  </si>
  <si>
    <t>Зам.главы администрации - начальник финансового управления</t>
  </si>
  <si>
    <t>000 1 09 00000 00 0000 000</t>
  </si>
  <si>
    <t>более 200</t>
  </si>
  <si>
    <t>Солуянова С.А.</t>
  </si>
  <si>
    <t>Месячный отчет</t>
  </si>
  <si>
    <t>на 01.01.2016г.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</si>
  <si>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 (федеральные государственные органы)</t>
  </si>
  <si>
    <t>00 1 16 06000 01 6000 140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</si>
</sst>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0.0"/>
    <numFmt numFmtId="166" formatCode="0.0_ ;[Red]\-0.0\ "/>
    <numFmt numFmtId="167" formatCode="0_ ;[Red]\-0\ "/>
    <numFmt numFmtId="168" formatCode="_-* #,##0.0_р_._-;\-* #,##0.0_р_._-;_-* &quot;-&quot;??_р_._-;_-@_-"/>
    <numFmt numFmtId="169" formatCode="_-* #,##0_р_._-;\-* #,##0_р_._-;_-* &quot;-&quot;??_р_._-;_-@_-"/>
    <numFmt numFmtId="170" formatCode="#,##0.0_ ;[Red]\-#,##0.0\ "/>
    <numFmt numFmtId="171" formatCode="#,##0.0_р_.;[Red]\-#,##0.0_р_."/>
    <numFmt numFmtId="172" formatCode="#,##0.0_ ;\-#,##0.0\ "/>
    <numFmt numFmtId="173" formatCode="0.0_ ;\-0.0\ "/>
    <numFmt numFmtId="174" formatCode="_-* #,##0.0_р_._-;\-* #,##0.0_р_._-;_-* &quot;-&quot;?_р_._-;_-@_-"/>
    <numFmt numFmtId="175" formatCode="#,##0.00_ ;\-#,##0.00\ "/>
    <numFmt numFmtId="176" formatCode="0.000"/>
    <numFmt numFmtId="177" formatCode="#,##0_ ;\-#,##0\ "/>
    <numFmt numFmtId="178" formatCode="#,##0.000_ ;\-#,##0.000\ "/>
    <numFmt numFmtId="179" formatCode="_-* #,##0.000_р_._-;\-* #,##0.000_р_._-;_-* &quot;-&quot;??_р_._-;_-@_-"/>
  </numFmts>
  <fonts count="50">
    <font>
      <sz val="10"/>
      <name val="Arial Cyr"/>
      <family val="0"/>
    </font>
    <font>
      <i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2"/>
      <color indexed="10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b/>
      <i/>
      <sz val="12"/>
      <color rgb="FFFF0000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172" fontId="2" fillId="33" borderId="10" xfId="78" applyNumberFormat="1" applyFont="1" applyFill="1" applyBorder="1" applyAlignment="1" applyProtection="1">
      <alignment horizontal="center" vertical="center" wrapText="1"/>
      <protection locked="0"/>
    </xf>
    <xf numFmtId="172" fontId="4" fillId="33" borderId="10" xfId="78" applyNumberFormat="1" applyFont="1" applyFill="1" applyBorder="1" applyAlignment="1" applyProtection="1">
      <alignment horizontal="center" vertical="center" wrapText="1"/>
      <protection locked="0"/>
    </xf>
    <xf numFmtId="172" fontId="4" fillId="34" borderId="10" xfId="78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/>
      <protection/>
    </xf>
    <xf numFmtId="49" fontId="2" fillId="0" borderId="0" xfId="0" applyNumberFormat="1" applyFont="1" applyAlignment="1" applyProtection="1">
      <alignment horizontal="center" wrapText="1"/>
      <protection/>
    </xf>
    <xf numFmtId="49" fontId="1" fillId="0" borderId="0" xfId="0" applyNumberFormat="1" applyFont="1" applyAlignment="1" applyProtection="1">
      <alignment/>
      <protection/>
    </xf>
    <xf numFmtId="49" fontId="2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 vertical="top"/>
      <protection/>
    </xf>
    <xf numFmtId="49" fontId="4" fillId="33" borderId="11" xfId="0" applyNumberFormat="1" applyFont="1" applyFill="1" applyBorder="1" applyAlignment="1" applyProtection="1">
      <alignment horizontal="center" vertical="center" wrapText="1"/>
      <protection/>
    </xf>
    <xf numFmtId="0" fontId="4" fillId="33" borderId="12" xfId="0" applyFont="1" applyFill="1" applyBorder="1" applyAlignment="1" applyProtection="1">
      <alignment horizontal="center" vertical="center" wrapText="1"/>
      <protection/>
    </xf>
    <xf numFmtId="49" fontId="4" fillId="33" borderId="13" xfId="0" applyNumberFormat="1" applyFont="1" applyFill="1" applyBorder="1" applyAlignment="1" applyProtection="1">
      <alignment horizontal="center" vertical="center" wrapText="1"/>
      <protection/>
    </xf>
    <xf numFmtId="49" fontId="4" fillId="33" borderId="14" xfId="0" applyNumberFormat="1" applyFont="1" applyFill="1" applyBorder="1" applyAlignment="1" applyProtection="1">
      <alignment horizontal="center" vertical="center" wrapText="1"/>
      <protection/>
    </xf>
    <xf numFmtId="166" fontId="4" fillId="33" borderId="13" xfId="0" applyNumberFormat="1" applyFont="1" applyFill="1" applyBorder="1" applyAlignment="1" applyProtection="1">
      <alignment horizontal="center" vertical="center" wrapText="1"/>
      <protection/>
    </xf>
    <xf numFmtId="49" fontId="2" fillId="33" borderId="15" xfId="0" applyNumberFormat="1" applyFont="1" applyFill="1" applyBorder="1" applyAlignment="1" applyProtection="1">
      <alignment horizontal="center" vertical="center" wrapText="1"/>
      <protection/>
    </xf>
    <xf numFmtId="0" fontId="2" fillId="33" borderId="13" xfId="0" applyFont="1" applyFill="1" applyBorder="1" applyAlignment="1" applyProtection="1">
      <alignment horizontal="center" vertical="center" wrapText="1"/>
      <protection/>
    </xf>
    <xf numFmtId="49" fontId="2" fillId="33" borderId="16" xfId="0" applyNumberFormat="1" applyFont="1" applyFill="1" applyBorder="1" applyAlignment="1" applyProtection="1">
      <alignment horizontal="center" vertical="center" wrapText="1"/>
      <protection/>
    </xf>
    <xf numFmtId="0" fontId="2" fillId="33" borderId="13" xfId="0" applyFont="1" applyFill="1" applyBorder="1" applyAlignment="1" applyProtection="1">
      <alignment horizontal="center" vertical="top" wrapText="1"/>
      <protection/>
    </xf>
    <xf numFmtId="49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2" fillId="0" borderId="0" xfId="0" applyFont="1" applyFill="1" applyAlignment="1" applyProtection="1">
      <alignment/>
      <protection/>
    </xf>
    <xf numFmtId="49" fontId="2" fillId="33" borderId="17" xfId="0" applyNumberFormat="1" applyFont="1" applyFill="1" applyBorder="1" applyAlignment="1" applyProtection="1">
      <alignment horizontal="center" vertical="center" wrapText="1"/>
      <protection/>
    </xf>
    <xf numFmtId="49" fontId="4" fillId="34" borderId="17" xfId="0" applyNumberFormat="1" applyFont="1" applyFill="1" applyBorder="1" applyAlignment="1" applyProtection="1">
      <alignment horizontal="center" vertical="center" wrapText="1"/>
      <protection/>
    </xf>
    <xf numFmtId="0" fontId="4" fillId="34" borderId="10" xfId="0" applyFont="1" applyFill="1" applyBorder="1" applyAlignment="1" applyProtection="1">
      <alignment vertical="center" wrapText="1"/>
      <protection/>
    </xf>
    <xf numFmtId="0" fontId="2" fillId="33" borderId="10" xfId="0" applyFont="1" applyFill="1" applyBorder="1" applyAlignment="1" applyProtection="1">
      <alignment vertical="center" wrapText="1"/>
      <protection/>
    </xf>
    <xf numFmtId="49" fontId="4" fillId="33" borderId="18" xfId="0" applyNumberFormat="1" applyFont="1" applyFill="1" applyBorder="1" applyAlignment="1" applyProtection="1">
      <alignment horizontal="center" vertical="center" wrapText="1"/>
      <protection/>
    </xf>
    <xf numFmtId="49" fontId="4" fillId="33" borderId="19" xfId="0" applyNumberFormat="1" applyFont="1" applyFill="1" applyBorder="1" applyAlignment="1" applyProtection="1">
      <alignment horizontal="left" vertical="center"/>
      <protection/>
    </xf>
    <xf numFmtId="49" fontId="2" fillId="33" borderId="20" xfId="0" applyNumberFormat="1" applyFont="1" applyFill="1" applyBorder="1" applyAlignment="1" applyProtection="1">
      <alignment horizontal="center" vertical="center" wrapText="1"/>
      <protection/>
    </xf>
    <xf numFmtId="0" fontId="4" fillId="33" borderId="19" xfId="0" applyFont="1" applyFill="1" applyBorder="1" applyAlignment="1" applyProtection="1">
      <alignment horizontal="center" vertical="center" wrapText="1"/>
      <protection/>
    </xf>
    <xf numFmtId="49" fontId="2" fillId="33" borderId="21" xfId="0" applyNumberFormat="1" applyFont="1" applyFill="1" applyBorder="1" applyAlignment="1" applyProtection="1">
      <alignment horizontal="center" vertical="center" wrapText="1"/>
      <protection/>
    </xf>
    <xf numFmtId="0" fontId="2" fillId="33" borderId="22" xfId="0" applyFont="1" applyFill="1" applyBorder="1" applyAlignment="1" applyProtection="1">
      <alignment vertical="center" wrapText="1"/>
      <protection/>
    </xf>
    <xf numFmtId="49" fontId="4" fillId="35" borderId="15" xfId="0" applyNumberFormat="1" applyFont="1" applyFill="1" applyBorder="1" applyAlignment="1" applyProtection="1">
      <alignment horizontal="center" vertical="center" wrapText="1"/>
      <protection/>
    </xf>
    <xf numFmtId="49" fontId="4" fillId="35" borderId="14" xfId="0" applyNumberFormat="1" applyFont="1" applyFill="1" applyBorder="1" applyAlignment="1" applyProtection="1">
      <alignment horizontal="center" vertical="center" wrapText="1"/>
      <protection/>
    </xf>
    <xf numFmtId="49" fontId="4" fillId="33" borderId="15" xfId="0" applyNumberFormat="1" applyFont="1" applyFill="1" applyBorder="1" applyAlignment="1" applyProtection="1">
      <alignment horizontal="center" vertical="center" wrapText="1"/>
      <protection/>
    </xf>
    <xf numFmtId="49" fontId="4" fillId="33" borderId="16" xfId="0" applyNumberFormat="1" applyFont="1" applyFill="1" applyBorder="1" applyAlignment="1" applyProtection="1">
      <alignment horizontal="left" vertical="center" wrapText="1"/>
      <protection/>
    </xf>
    <xf numFmtId="0" fontId="8" fillId="0" borderId="0" xfId="0" applyFont="1" applyAlignment="1" applyProtection="1">
      <alignment/>
      <protection/>
    </xf>
    <xf numFmtId="0" fontId="4" fillId="33" borderId="23" xfId="0" applyFont="1" applyFill="1" applyBorder="1" applyAlignment="1" applyProtection="1">
      <alignment horizontal="center" vertical="center" wrapText="1"/>
      <protection locked="0"/>
    </xf>
    <xf numFmtId="49" fontId="4" fillId="36" borderId="15" xfId="0" applyNumberFormat="1" applyFont="1" applyFill="1" applyBorder="1" applyAlignment="1" applyProtection="1">
      <alignment horizontal="center" vertical="center" wrapText="1"/>
      <protection locked="0"/>
    </xf>
    <xf numFmtId="0" fontId="4" fillId="36" borderId="13" xfId="0" applyFont="1" applyFill="1" applyBorder="1" applyAlignment="1" applyProtection="1">
      <alignment horizontal="left" vertical="center" wrapText="1"/>
      <protection locked="0"/>
    </xf>
    <xf numFmtId="49" fontId="3" fillId="34" borderId="15" xfId="0" applyNumberFormat="1" applyFont="1" applyFill="1" applyBorder="1" applyAlignment="1" applyProtection="1">
      <alignment horizontal="center" vertical="center" wrapText="1"/>
      <protection locked="0"/>
    </xf>
    <xf numFmtId="49" fontId="2" fillId="33" borderId="17" xfId="0" applyNumberFormat="1" applyFont="1" applyFill="1" applyBorder="1" applyAlignment="1" applyProtection="1">
      <alignment horizontal="center" vertical="center" wrapText="1"/>
      <protection locked="0"/>
    </xf>
    <xf numFmtId="49" fontId="4" fillId="34" borderId="17" xfId="0" applyNumberFormat="1" applyFont="1" applyFill="1" applyBorder="1" applyAlignment="1" applyProtection="1">
      <alignment horizontal="center" vertical="center" wrapText="1"/>
      <protection locked="0"/>
    </xf>
    <xf numFmtId="0" fontId="4" fillId="34" borderId="10" xfId="0" applyFont="1" applyFill="1" applyBorder="1" applyAlignment="1" applyProtection="1">
      <alignment vertical="center" wrapText="1"/>
      <protection locked="0"/>
    </xf>
    <xf numFmtId="0" fontId="2" fillId="33" borderId="10" xfId="0" applyFont="1" applyFill="1" applyBorder="1" applyAlignment="1" applyProtection="1">
      <alignment vertical="center" wrapText="1"/>
      <protection locked="0"/>
    </xf>
    <xf numFmtId="49" fontId="4" fillId="33" borderId="17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10" xfId="0" applyFont="1" applyFill="1" applyBorder="1" applyAlignment="1" applyProtection="1">
      <alignment vertical="center" wrapText="1"/>
      <protection locked="0"/>
    </xf>
    <xf numFmtId="49" fontId="4" fillId="35" borderId="24" xfId="0" applyNumberFormat="1" applyFont="1" applyFill="1" applyBorder="1" applyAlignment="1" applyProtection="1">
      <alignment horizontal="center" vertical="center" wrapText="1"/>
      <protection locked="0"/>
    </xf>
    <xf numFmtId="49" fontId="4" fillId="35" borderId="10" xfId="0" applyNumberFormat="1" applyFont="1" applyFill="1" applyBorder="1" applyAlignment="1" applyProtection="1">
      <alignment horizontal="center" vertical="center"/>
      <protection locked="0"/>
    </xf>
    <xf numFmtId="172" fontId="2" fillId="33" borderId="10" xfId="78" applyNumberFormat="1" applyFont="1" applyFill="1" applyBorder="1" applyAlignment="1" applyProtection="1">
      <alignment horizontal="center" vertical="center" wrapText="1"/>
      <protection/>
    </xf>
    <xf numFmtId="172" fontId="4" fillId="34" borderId="10" xfId="78" applyNumberFormat="1" applyFont="1" applyFill="1" applyBorder="1" applyAlignment="1" applyProtection="1">
      <alignment horizontal="center" vertical="center" wrapText="1"/>
      <protection/>
    </xf>
    <xf numFmtId="172" fontId="2" fillId="33" borderId="25" xfId="78" applyNumberFormat="1" applyFont="1" applyFill="1" applyBorder="1" applyAlignment="1" applyProtection="1">
      <alignment horizontal="center" vertical="center" wrapText="1"/>
      <protection/>
    </xf>
    <xf numFmtId="172" fontId="4" fillId="34" borderId="25" xfId="78" applyNumberFormat="1" applyFont="1" applyFill="1" applyBorder="1" applyAlignment="1" applyProtection="1">
      <alignment horizontal="center" vertical="center" wrapText="1"/>
      <protection/>
    </xf>
    <xf numFmtId="172" fontId="2" fillId="0" borderId="25" xfId="78" applyNumberFormat="1" applyFont="1" applyFill="1" applyBorder="1" applyAlignment="1" applyProtection="1">
      <alignment horizontal="center" vertical="center" wrapText="1"/>
      <protection/>
    </xf>
    <xf numFmtId="172" fontId="2" fillId="0" borderId="10" xfId="78" applyNumberFormat="1" applyFont="1" applyFill="1" applyBorder="1" applyAlignment="1" applyProtection="1">
      <alignment horizontal="center" vertical="center" wrapText="1"/>
      <protection/>
    </xf>
    <xf numFmtId="172" fontId="2" fillId="0" borderId="10" xfId="78" applyNumberFormat="1" applyFont="1" applyBorder="1" applyAlignment="1" applyProtection="1">
      <alignment horizontal="center" vertical="center" wrapText="1"/>
      <protection/>
    </xf>
    <xf numFmtId="172" fontId="2" fillId="33" borderId="26" xfId="78" applyNumberFormat="1" applyFont="1" applyFill="1" applyBorder="1" applyAlignment="1" applyProtection="1">
      <alignment horizontal="center" vertical="center" wrapText="1"/>
      <protection/>
    </xf>
    <xf numFmtId="172" fontId="2" fillId="33" borderId="22" xfId="78" applyNumberFormat="1" applyFont="1" applyFill="1" applyBorder="1" applyAlignment="1" applyProtection="1">
      <alignment horizontal="center" vertical="center" wrapText="1"/>
      <protection/>
    </xf>
    <xf numFmtId="172" fontId="4" fillId="35" borderId="13" xfId="78" applyNumberFormat="1" applyFont="1" applyFill="1" applyBorder="1" applyAlignment="1" applyProtection="1">
      <alignment horizontal="center" vertical="center" wrapText="1"/>
      <protection/>
    </xf>
    <xf numFmtId="172" fontId="3" fillId="33" borderId="14" xfId="78" applyNumberFormat="1" applyFont="1" applyFill="1" applyBorder="1" applyAlignment="1" applyProtection="1">
      <alignment horizontal="center" vertical="center" wrapText="1"/>
      <protection/>
    </xf>
    <xf numFmtId="165" fontId="2" fillId="0" borderId="0" xfId="0" applyNumberFormat="1" applyFont="1" applyAlignment="1" applyProtection="1">
      <alignment/>
      <protection/>
    </xf>
    <xf numFmtId="172" fontId="4" fillId="36" borderId="13" xfId="78" applyNumberFormat="1" applyFont="1" applyFill="1" applyBorder="1" applyAlignment="1" applyProtection="1">
      <alignment horizontal="center" vertical="center" wrapText="1"/>
      <protection locked="0"/>
    </xf>
    <xf numFmtId="172" fontId="4" fillId="35" borderId="10" xfId="78" applyNumberFormat="1" applyFont="1" applyFill="1" applyBorder="1" applyAlignment="1" applyProtection="1">
      <alignment horizontal="center" vertical="center" wrapText="1"/>
      <protection locked="0"/>
    </xf>
    <xf numFmtId="172" fontId="8" fillId="0" borderId="0" xfId="0" applyNumberFormat="1" applyFont="1" applyAlignment="1" applyProtection="1">
      <alignment/>
      <protection/>
    </xf>
    <xf numFmtId="49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Font="1" applyFill="1" applyBorder="1" applyAlignment="1" applyProtection="1">
      <alignment vertical="center" wrapText="1"/>
      <protection/>
    </xf>
    <xf numFmtId="172" fontId="9" fillId="33" borderId="10" xfId="78" applyNumberFormat="1" applyFont="1" applyFill="1" applyBorder="1" applyAlignment="1" applyProtection="1">
      <alignment horizontal="center" vertical="center" wrapText="1"/>
      <protection/>
    </xf>
    <xf numFmtId="49" fontId="4" fillId="37" borderId="17" xfId="0" applyNumberFormat="1" applyFont="1" applyFill="1" applyBorder="1" applyAlignment="1" applyProtection="1">
      <alignment horizontal="center" vertical="center" wrapText="1"/>
      <protection locked="0"/>
    </xf>
    <xf numFmtId="0" fontId="4" fillId="37" borderId="10" xfId="0" applyFont="1" applyFill="1" applyBorder="1" applyAlignment="1" applyProtection="1">
      <alignment vertical="center" wrapText="1"/>
      <protection locked="0"/>
    </xf>
    <xf numFmtId="49" fontId="48" fillId="33" borderId="27" xfId="0" applyNumberFormat="1" applyFont="1" applyFill="1" applyBorder="1" applyAlignment="1" applyProtection="1">
      <alignment horizontal="center" vertical="center" wrapText="1"/>
      <protection locked="0"/>
    </xf>
    <xf numFmtId="0" fontId="48" fillId="33" borderId="23" xfId="0" applyNumberFormat="1" applyFont="1" applyFill="1" applyBorder="1" applyAlignment="1" applyProtection="1">
      <alignment horizontal="right" vertical="center"/>
      <protection locked="0"/>
    </xf>
    <xf numFmtId="0" fontId="48" fillId="33" borderId="23" xfId="0" applyNumberFormat="1" applyFont="1" applyFill="1" applyBorder="1" applyAlignment="1" applyProtection="1">
      <alignment horizontal="right" vertical="center" wrapText="1"/>
      <protection locked="0"/>
    </xf>
    <xf numFmtId="49" fontId="49" fillId="34" borderId="15" xfId="0" applyNumberFormat="1" applyFont="1" applyFill="1" applyBorder="1" applyAlignment="1" applyProtection="1">
      <alignment horizontal="center" vertical="center" wrapText="1"/>
      <protection locked="0"/>
    </xf>
    <xf numFmtId="172" fontId="2" fillId="0" borderId="10" xfId="78" applyNumberFormat="1" applyFont="1" applyFill="1" applyBorder="1" applyAlignment="1" applyProtection="1">
      <alignment horizontal="center" vertical="center" wrapText="1"/>
      <protection locked="0"/>
    </xf>
    <xf numFmtId="172" fontId="4" fillId="0" borderId="10" xfId="78" applyNumberFormat="1" applyFont="1" applyFill="1" applyBorder="1" applyAlignment="1" applyProtection="1">
      <alignment horizontal="center" vertical="center" wrapText="1"/>
      <protection locked="0"/>
    </xf>
    <xf numFmtId="172" fontId="2" fillId="34" borderId="10" xfId="78" applyNumberFormat="1" applyFont="1" applyFill="1" applyBorder="1" applyAlignment="1" applyProtection="1">
      <alignment horizontal="center" vertical="center" wrapText="1"/>
      <protection locked="0"/>
    </xf>
    <xf numFmtId="172" fontId="4" fillId="37" borderId="10" xfId="78" applyNumberFormat="1" applyFont="1" applyFill="1" applyBorder="1" applyAlignment="1" applyProtection="1">
      <alignment horizontal="center" vertical="center" wrapText="1"/>
      <protection locked="0"/>
    </xf>
    <xf numFmtId="172" fontId="4" fillId="33" borderId="10" xfId="78" applyNumberFormat="1" applyFont="1" applyFill="1" applyBorder="1" applyAlignment="1" applyProtection="1">
      <alignment horizontal="center" vertical="center" wrapText="1"/>
      <protection/>
    </xf>
    <xf numFmtId="172" fontId="4" fillId="35" borderId="22" xfId="78" applyNumberFormat="1" applyFont="1" applyFill="1" applyBorder="1" applyAlignment="1" applyProtection="1">
      <alignment horizontal="center" vertical="center" wrapText="1"/>
      <protection locked="0"/>
    </xf>
    <xf numFmtId="172" fontId="9" fillId="33" borderId="22" xfId="78" applyNumberFormat="1" applyFont="1" applyFill="1" applyBorder="1" applyAlignment="1" applyProtection="1">
      <alignment horizontal="center" vertical="center" wrapText="1"/>
      <protection/>
    </xf>
    <xf numFmtId="172" fontId="4" fillId="34" borderId="22" xfId="78" applyNumberFormat="1" applyFont="1" applyFill="1" applyBorder="1" applyAlignment="1" applyProtection="1">
      <alignment horizontal="center" vertical="center" wrapText="1"/>
      <protection/>
    </xf>
    <xf numFmtId="172" fontId="4" fillId="34" borderId="26" xfId="78" applyNumberFormat="1" applyFont="1" applyFill="1" applyBorder="1" applyAlignment="1" applyProtection="1">
      <alignment horizontal="center" vertical="center" wrapText="1"/>
      <protection/>
    </xf>
    <xf numFmtId="172" fontId="2" fillId="0" borderId="22" xfId="78" applyNumberFormat="1" applyFont="1" applyFill="1" applyBorder="1" applyAlignment="1" applyProtection="1">
      <alignment horizontal="center" vertical="center" wrapText="1"/>
      <protection/>
    </xf>
    <xf numFmtId="172" fontId="4" fillId="35" borderId="14" xfId="78" applyNumberFormat="1" applyFont="1" applyFill="1" applyBorder="1" applyAlignment="1" applyProtection="1">
      <alignment horizontal="center" vertical="center" wrapText="1"/>
      <protection/>
    </xf>
    <xf numFmtId="172" fontId="4" fillId="34" borderId="28" xfId="78" applyNumberFormat="1" applyFont="1" applyFill="1" applyBorder="1" applyAlignment="1" applyProtection="1">
      <alignment horizontal="center" vertical="center" wrapText="1"/>
      <protection locked="0"/>
    </xf>
    <xf numFmtId="172" fontId="4" fillId="34" borderId="23" xfId="78" applyNumberFormat="1" applyFont="1" applyFill="1" applyBorder="1" applyAlignment="1" applyProtection="1">
      <alignment horizontal="center" vertical="center" wrapText="1"/>
      <protection locked="0"/>
    </xf>
    <xf numFmtId="172" fontId="4" fillId="33" borderId="22" xfId="78" applyNumberFormat="1" applyFont="1" applyFill="1" applyBorder="1" applyAlignment="1" applyProtection="1">
      <alignment horizontal="center" vertical="center" wrapText="1"/>
      <protection locked="0"/>
    </xf>
    <xf numFmtId="172" fontId="4" fillId="37" borderId="22" xfId="78" applyNumberFormat="1" applyFont="1" applyFill="1" applyBorder="1" applyAlignment="1" applyProtection="1">
      <alignment horizontal="center" vertical="center" wrapText="1"/>
      <protection locked="0"/>
    </xf>
    <xf numFmtId="172" fontId="4" fillId="33" borderId="22" xfId="78" applyNumberFormat="1" applyFont="1" applyFill="1" applyBorder="1" applyAlignment="1" applyProtection="1">
      <alignment horizontal="center" vertical="center" wrapText="1"/>
      <protection/>
    </xf>
    <xf numFmtId="0" fontId="4" fillId="34" borderId="28" xfId="0" applyFont="1" applyFill="1" applyBorder="1" applyAlignment="1" applyProtection="1">
      <alignment vertical="center" wrapText="1"/>
      <protection locked="0"/>
    </xf>
    <xf numFmtId="49" fontId="4" fillId="33" borderId="18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24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24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11" xfId="0" applyFont="1" applyFill="1" applyBorder="1" applyAlignment="1" applyProtection="1">
      <alignment vertical="center" wrapText="1"/>
      <protection locked="0"/>
    </xf>
    <xf numFmtId="172" fontId="4" fillId="33" borderId="29" xfId="78" applyNumberFormat="1" applyFont="1" applyFill="1" applyBorder="1" applyAlignment="1" applyProtection="1">
      <alignment horizontal="center" vertical="center" wrapText="1"/>
      <protection locked="0"/>
    </xf>
    <xf numFmtId="0" fontId="2" fillId="0" borderId="17" xfId="0" applyFont="1" applyFill="1" applyBorder="1" applyAlignment="1" applyProtection="1">
      <alignment vertical="center" wrapText="1"/>
      <protection locked="0"/>
    </xf>
    <xf numFmtId="0" fontId="4" fillId="0" borderId="17" xfId="0" applyFont="1" applyFill="1" applyBorder="1" applyAlignment="1" applyProtection="1">
      <alignment vertical="center" wrapText="1"/>
      <protection locked="0"/>
    </xf>
    <xf numFmtId="0" fontId="4" fillId="0" borderId="30" xfId="0" applyFont="1" applyFill="1" applyBorder="1" applyAlignment="1" applyProtection="1">
      <alignment vertical="center" wrapText="1"/>
      <protection locked="0"/>
    </xf>
    <xf numFmtId="172" fontId="4" fillId="0" borderId="31" xfId="78" applyNumberFormat="1" applyFont="1" applyFill="1" applyBorder="1" applyAlignment="1" applyProtection="1">
      <alignment horizontal="center" vertical="center" wrapText="1"/>
      <protection locked="0"/>
    </xf>
    <xf numFmtId="172" fontId="4" fillId="33" borderId="31" xfId="78" applyNumberFormat="1" applyFont="1" applyFill="1" applyBorder="1" applyAlignment="1" applyProtection="1">
      <alignment horizontal="center" vertical="center" wrapText="1"/>
      <protection locked="0"/>
    </xf>
    <xf numFmtId="0" fontId="4" fillId="34" borderId="23" xfId="0" applyFont="1" applyFill="1" applyBorder="1" applyAlignment="1" applyProtection="1">
      <alignment vertical="center" wrapText="1"/>
      <protection locked="0"/>
    </xf>
    <xf numFmtId="172" fontId="2" fillId="38" borderId="10" xfId="78" applyNumberFormat="1" applyFont="1" applyFill="1" applyBorder="1" applyAlignment="1" applyProtection="1">
      <alignment horizontal="center" vertical="center" wrapText="1"/>
      <protection locked="0"/>
    </xf>
    <xf numFmtId="49" fontId="2" fillId="33" borderId="24" xfId="0" applyNumberFormat="1" applyFont="1" applyFill="1" applyBorder="1" applyAlignment="1" applyProtection="1">
      <alignment horizontal="center" vertical="center" wrapText="1"/>
      <protection locked="0"/>
    </xf>
    <xf numFmtId="49" fontId="4" fillId="34" borderId="24" xfId="0" applyNumberFormat="1" applyFont="1" applyFill="1" applyBorder="1" applyAlignment="1" applyProtection="1">
      <alignment horizontal="center" vertical="center" wrapText="1"/>
      <protection locked="0"/>
    </xf>
    <xf numFmtId="49" fontId="2" fillId="34" borderId="24" xfId="0" applyNumberFormat="1" applyFont="1" applyFill="1" applyBorder="1" applyAlignment="1" applyProtection="1">
      <alignment horizontal="center" vertical="center" wrapText="1"/>
      <protection locked="0"/>
    </xf>
    <xf numFmtId="0" fontId="4" fillId="34" borderId="19" xfId="0" applyFont="1" applyFill="1" applyBorder="1" applyAlignment="1" applyProtection="1">
      <alignment vertical="center" wrapText="1"/>
      <protection locked="0"/>
    </xf>
    <xf numFmtId="172" fontId="4" fillId="34" borderId="19" xfId="78" applyNumberFormat="1" applyFont="1" applyFill="1" applyBorder="1" applyAlignment="1" applyProtection="1">
      <alignment horizontal="center" vertical="center" wrapText="1"/>
      <protection locked="0"/>
    </xf>
    <xf numFmtId="0" fontId="2" fillId="33" borderId="17" xfId="0" applyFont="1" applyFill="1" applyBorder="1" applyAlignment="1" applyProtection="1">
      <alignment vertical="center" wrapText="1"/>
      <protection locked="0"/>
    </xf>
    <xf numFmtId="0" fontId="4" fillId="34" borderId="17" xfId="0" applyFont="1" applyFill="1" applyBorder="1" applyAlignment="1" applyProtection="1">
      <alignment vertical="center" wrapText="1"/>
      <protection locked="0"/>
    </xf>
    <xf numFmtId="0" fontId="2" fillId="34" borderId="17" xfId="0" applyFont="1" applyFill="1" applyBorder="1" applyAlignment="1" applyProtection="1">
      <alignment vertical="center" wrapText="1"/>
      <protection locked="0"/>
    </xf>
    <xf numFmtId="0" fontId="2" fillId="33" borderId="30" xfId="0" applyFont="1" applyFill="1" applyBorder="1" applyAlignment="1" applyProtection="1">
      <alignment vertical="center" wrapText="1"/>
      <protection locked="0"/>
    </xf>
    <xf numFmtId="172" fontId="2" fillId="33" borderId="31" xfId="78" applyNumberFormat="1" applyFont="1" applyFill="1" applyBorder="1" applyAlignment="1" applyProtection="1">
      <alignment horizontal="center" vertical="center" wrapText="1"/>
      <protection locked="0"/>
    </xf>
    <xf numFmtId="172" fontId="10" fillId="33" borderId="19" xfId="78" applyNumberFormat="1" applyFont="1" applyFill="1" applyBorder="1" applyAlignment="1" applyProtection="1">
      <alignment horizontal="center" vertical="center" wrapText="1"/>
      <protection/>
    </xf>
    <xf numFmtId="172" fontId="10" fillId="33" borderId="23" xfId="78" applyNumberFormat="1" applyFont="1" applyFill="1" applyBorder="1" applyAlignment="1" applyProtection="1">
      <alignment horizontal="center" vertical="center" wrapText="1"/>
      <protection/>
    </xf>
    <xf numFmtId="49" fontId="4" fillId="36" borderId="11" xfId="0" applyNumberFormat="1" applyFont="1" applyFill="1" applyBorder="1" applyAlignment="1" applyProtection="1">
      <alignment horizontal="center" vertical="center" wrapText="1"/>
      <protection locked="0"/>
    </xf>
    <xf numFmtId="0" fontId="4" fillId="36" borderId="29" xfId="0" applyFont="1" applyFill="1" applyBorder="1" applyAlignment="1" applyProtection="1">
      <alignment horizontal="left" vertical="center" wrapText="1"/>
      <protection locked="0"/>
    </xf>
    <xf numFmtId="172" fontId="4" fillId="36" borderId="29" xfId="78" applyNumberFormat="1" applyFont="1" applyFill="1" applyBorder="1" applyAlignment="1" applyProtection="1">
      <alignment horizontal="center" vertical="center" wrapText="1"/>
      <protection locked="0"/>
    </xf>
    <xf numFmtId="49" fontId="49" fillId="34" borderId="17" xfId="0" applyNumberFormat="1" applyFont="1" applyFill="1" applyBorder="1" applyAlignment="1" applyProtection="1">
      <alignment horizontal="center" vertical="center" wrapText="1"/>
      <protection locked="0"/>
    </xf>
    <xf numFmtId="49" fontId="4" fillId="35" borderId="30" xfId="0" applyNumberFormat="1" applyFont="1" applyFill="1" applyBorder="1" applyAlignment="1" applyProtection="1">
      <alignment horizontal="center" vertical="center" wrapText="1"/>
      <protection locked="0"/>
    </xf>
    <xf numFmtId="49" fontId="4" fillId="35" borderId="31" xfId="0" applyNumberFormat="1" applyFont="1" applyFill="1" applyBorder="1" applyAlignment="1" applyProtection="1">
      <alignment horizontal="center" vertical="center"/>
      <protection locked="0"/>
    </xf>
    <xf numFmtId="172" fontId="4" fillId="35" borderId="31" xfId="78" applyNumberFormat="1" applyFont="1" applyFill="1" applyBorder="1" applyAlignment="1" applyProtection="1">
      <alignment horizontal="center" vertical="center" wrapText="1"/>
      <protection locked="0"/>
    </xf>
    <xf numFmtId="43" fontId="2" fillId="0" borderId="0" xfId="78" applyFont="1" applyAlignment="1" applyProtection="1">
      <alignment/>
      <protection/>
    </xf>
    <xf numFmtId="172" fontId="2" fillId="33" borderId="29" xfId="78" applyNumberFormat="1" applyFont="1" applyFill="1" applyBorder="1" applyAlignment="1" applyProtection="1">
      <alignment horizontal="center" vertical="center" wrapText="1"/>
      <protection locked="0"/>
    </xf>
    <xf numFmtId="43" fontId="2" fillId="39" borderId="0" xfId="78" applyFont="1" applyFill="1" applyAlignment="1" applyProtection="1">
      <alignment/>
      <protection/>
    </xf>
    <xf numFmtId="0" fontId="2" fillId="39" borderId="0" xfId="0" applyFont="1" applyFill="1" applyAlignment="1" applyProtection="1">
      <alignment/>
      <protection/>
    </xf>
    <xf numFmtId="0" fontId="8" fillId="0" borderId="0" xfId="0" applyFont="1" applyAlignment="1" applyProtection="1">
      <alignment horizontal="right"/>
      <protection/>
    </xf>
    <xf numFmtId="0" fontId="0" fillId="0" borderId="0" xfId="0" applyAlignment="1">
      <alignment horizontal="right"/>
    </xf>
    <xf numFmtId="49" fontId="2" fillId="0" borderId="32" xfId="0" applyNumberFormat="1" applyFont="1" applyBorder="1" applyAlignment="1">
      <alignment horizontal="left" vertical="center" wrapText="1"/>
    </xf>
    <xf numFmtId="49" fontId="2" fillId="0" borderId="32" xfId="0" applyNumberFormat="1" applyFont="1" applyBorder="1" applyAlignment="1">
      <alignment horizontal="center" vertical="center" wrapText="1"/>
    </xf>
    <xf numFmtId="0" fontId="6" fillId="0" borderId="33" xfId="0" applyFont="1" applyBorder="1" applyAlignment="1" applyProtection="1">
      <alignment horizontal="center" vertical="center"/>
      <protection/>
    </xf>
    <xf numFmtId="0" fontId="7" fillId="0" borderId="34" xfId="0" applyFont="1" applyBorder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left"/>
      <protection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1" xfId="53"/>
    <cellStyle name="Обычный 12" xfId="54"/>
    <cellStyle name="Обычный 13" xfId="55"/>
    <cellStyle name="Обычный 14" xfId="56"/>
    <cellStyle name="Обычный 15" xfId="57"/>
    <cellStyle name="Обычный 16" xfId="58"/>
    <cellStyle name="Обычный 17" xfId="59"/>
    <cellStyle name="Обычный 18" xfId="60"/>
    <cellStyle name="Обычный 19" xfId="61"/>
    <cellStyle name="Обычный 2" xfId="62"/>
    <cellStyle name="Обычный 20" xfId="63"/>
    <cellStyle name="Обычный 21" xfId="64"/>
    <cellStyle name="Обычный 3" xfId="65"/>
    <cellStyle name="Обычный 4" xfId="66"/>
    <cellStyle name="Обычный 5" xfId="67"/>
    <cellStyle name="Обычный 6" xfId="68"/>
    <cellStyle name="Обычный 7" xfId="69"/>
    <cellStyle name="Обычный 8" xfId="70"/>
    <cellStyle name="Обычный 9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F126"/>
  <sheetViews>
    <sheetView showZeros="0" view="pageBreakPreview" zoomScale="80" zoomScaleNormal="90" zoomScaleSheetLayoutView="80" zoomScalePageLayoutView="0" workbookViewId="0" topLeftCell="A1">
      <pane ySplit="5" topLeftCell="A66" activePane="bottomLeft" state="frozen"/>
      <selection pane="topLeft" activeCell="G117" sqref="G117"/>
      <selection pane="bottomLeft" activeCell="D119" sqref="D119"/>
    </sheetView>
  </sheetViews>
  <sheetFormatPr defaultColWidth="9.00390625" defaultRowHeight="12.75"/>
  <cols>
    <col min="1" max="1" width="30.125" style="4" customWidth="1"/>
    <col min="2" max="2" width="54.625" style="4" customWidth="1"/>
    <col min="3" max="3" width="15.25390625" style="4" customWidth="1"/>
    <col min="4" max="5" width="14.125" style="4" customWidth="1"/>
    <col min="6" max="16384" width="9.125" style="4" customWidth="1"/>
  </cols>
  <sheetData>
    <row r="1" spans="1:5" ht="20.25" customHeight="1">
      <c r="A1" s="129" t="s">
        <v>218</v>
      </c>
      <c r="B1" s="129"/>
      <c r="C1" s="129"/>
      <c r="D1" s="129"/>
      <c r="E1" s="129"/>
    </row>
    <row r="2" spans="1:5" ht="18.75">
      <c r="A2" s="128" t="s">
        <v>267</v>
      </c>
      <c r="B2" s="128"/>
      <c r="C2" s="128"/>
      <c r="D2" s="128"/>
      <c r="E2" s="128"/>
    </row>
    <row r="3" spans="1:5" ht="16.5" thickBot="1">
      <c r="A3" s="5"/>
      <c r="B3" s="6"/>
      <c r="C3" s="7"/>
      <c r="D3" s="8"/>
      <c r="E3" s="8"/>
    </row>
    <row r="4" spans="1:5" ht="79.5" thickBot="1">
      <c r="A4" s="9" t="s">
        <v>196</v>
      </c>
      <c r="B4" s="10" t="s">
        <v>195</v>
      </c>
      <c r="C4" s="11" t="s">
        <v>216</v>
      </c>
      <c r="D4" s="12" t="s">
        <v>194</v>
      </c>
      <c r="E4" s="13" t="s">
        <v>193</v>
      </c>
    </row>
    <row r="5" spans="1:5" ht="16.5" thickBot="1">
      <c r="A5" s="14">
        <v>1</v>
      </c>
      <c r="B5" s="15">
        <v>2</v>
      </c>
      <c r="C5" s="16" t="s">
        <v>0</v>
      </c>
      <c r="D5" s="17">
        <v>5</v>
      </c>
      <c r="E5" s="17">
        <v>6</v>
      </c>
    </row>
    <row r="6" spans="1:5" ht="16.5" thickBot="1">
      <c r="A6" s="68"/>
      <c r="B6" s="36" t="s">
        <v>192</v>
      </c>
      <c r="C6" s="69"/>
      <c r="D6" s="70"/>
      <c r="E6" s="70"/>
    </row>
    <row r="7" spans="1:5" ht="16.5" thickBot="1">
      <c r="A7" s="37" t="s">
        <v>191</v>
      </c>
      <c r="B7" s="38" t="s">
        <v>190</v>
      </c>
      <c r="C7" s="60">
        <f>C8+C24</f>
        <v>589767.7</v>
      </c>
      <c r="D7" s="60">
        <f>D8+D24</f>
        <v>613047.8</v>
      </c>
      <c r="E7" s="60">
        <f aca="true" t="shared" si="0" ref="E7:E38">IF(C7&gt;0,D7/C7*100,0)</f>
        <v>103.9</v>
      </c>
    </row>
    <row r="8" spans="1:5" ht="16.5" thickBot="1">
      <c r="A8" s="71"/>
      <c r="B8" s="88" t="s">
        <v>189</v>
      </c>
      <c r="C8" s="83">
        <f>C9+C12+C16+C19+C23+C11</f>
        <v>476713.8</v>
      </c>
      <c r="D8" s="83">
        <f>D9+D12+D16+D19+D23+D11</f>
        <v>474465.9</v>
      </c>
      <c r="E8" s="83">
        <f t="shared" si="0"/>
        <v>99.5</v>
      </c>
    </row>
    <row r="9" spans="1:5" ht="15.75">
      <c r="A9" s="89" t="s">
        <v>188</v>
      </c>
      <c r="B9" s="92" t="s">
        <v>187</v>
      </c>
      <c r="C9" s="93">
        <v>321389.2</v>
      </c>
      <c r="D9" s="93">
        <v>327823.4</v>
      </c>
      <c r="E9" s="93">
        <f t="shared" si="0"/>
        <v>102</v>
      </c>
    </row>
    <row r="10" spans="1:5" s="20" customFormat="1" ht="15.75">
      <c r="A10" s="90" t="s">
        <v>186</v>
      </c>
      <c r="B10" s="94" t="s">
        <v>185</v>
      </c>
      <c r="C10" s="72">
        <v>321389.2</v>
      </c>
      <c r="D10" s="72">
        <v>327823.4</v>
      </c>
      <c r="E10" s="1">
        <f t="shared" si="0"/>
        <v>102</v>
      </c>
    </row>
    <row r="11" spans="1:5" s="20" customFormat="1" ht="15.75">
      <c r="A11" s="91" t="s">
        <v>246</v>
      </c>
      <c r="B11" s="95" t="s">
        <v>244</v>
      </c>
      <c r="C11" s="73">
        <v>17561.6</v>
      </c>
      <c r="D11" s="73">
        <v>19626.5</v>
      </c>
      <c r="E11" s="2">
        <f t="shared" si="0"/>
        <v>111.8</v>
      </c>
    </row>
    <row r="12" spans="1:5" s="20" customFormat="1" ht="15.75">
      <c r="A12" s="91" t="s">
        <v>184</v>
      </c>
      <c r="B12" s="95" t="s">
        <v>183</v>
      </c>
      <c r="C12" s="73">
        <f>SUM(C13:C14)+C15</f>
        <v>26009.3</v>
      </c>
      <c r="D12" s="73">
        <f>SUM(D13:D15)</f>
        <v>26535</v>
      </c>
      <c r="E12" s="2">
        <f t="shared" si="0"/>
        <v>102</v>
      </c>
    </row>
    <row r="13" spans="1:5" s="20" customFormat="1" ht="31.5">
      <c r="A13" s="90" t="s">
        <v>230</v>
      </c>
      <c r="B13" s="94" t="s">
        <v>181</v>
      </c>
      <c r="C13" s="72">
        <v>24473.6</v>
      </c>
      <c r="D13" s="72">
        <v>24898.2</v>
      </c>
      <c r="E13" s="1">
        <f t="shared" si="0"/>
        <v>101.7</v>
      </c>
    </row>
    <row r="14" spans="1:5" s="20" customFormat="1" ht="15.75">
      <c r="A14" s="90" t="s">
        <v>231</v>
      </c>
      <c r="B14" s="94" t="s">
        <v>179</v>
      </c>
      <c r="C14" s="72">
        <v>831.7</v>
      </c>
      <c r="D14" s="72">
        <v>871.6</v>
      </c>
      <c r="E14" s="1">
        <f t="shared" si="0"/>
        <v>104.8</v>
      </c>
    </row>
    <row r="15" spans="1:5" s="20" customFormat="1" ht="31.5">
      <c r="A15" s="90" t="s">
        <v>232</v>
      </c>
      <c r="B15" s="94" t="s">
        <v>233</v>
      </c>
      <c r="C15" s="72">
        <v>704</v>
      </c>
      <c r="D15" s="72">
        <v>765.2</v>
      </c>
      <c r="E15" s="1">
        <f t="shared" si="0"/>
        <v>108.7</v>
      </c>
    </row>
    <row r="16" spans="1:5" s="20" customFormat="1" ht="15.75">
      <c r="A16" s="91" t="s">
        <v>178</v>
      </c>
      <c r="B16" s="95" t="s">
        <v>177</v>
      </c>
      <c r="C16" s="73">
        <f>SUM(C17:C18)</f>
        <v>104279.5</v>
      </c>
      <c r="D16" s="73">
        <f>SUM(D17:D18)</f>
        <v>92575.3</v>
      </c>
      <c r="E16" s="2">
        <f t="shared" si="0"/>
        <v>88.8</v>
      </c>
    </row>
    <row r="17" spans="1:5" s="20" customFormat="1" ht="15.75">
      <c r="A17" s="90" t="s">
        <v>176</v>
      </c>
      <c r="B17" s="94" t="s">
        <v>175</v>
      </c>
      <c r="C17" s="72">
        <v>19129.5</v>
      </c>
      <c r="D17" s="72">
        <v>21557.1</v>
      </c>
      <c r="E17" s="1">
        <f t="shared" si="0"/>
        <v>112.7</v>
      </c>
    </row>
    <row r="18" spans="1:5" s="20" customFormat="1" ht="15.75">
      <c r="A18" s="90" t="s">
        <v>174</v>
      </c>
      <c r="B18" s="94" t="s">
        <v>173</v>
      </c>
      <c r="C18" s="72">
        <v>85150</v>
      </c>
      <c r="D18" s="72">
        <v>71018.2</v>
      </c>
      <c r="E18" s="1">
        <f t="shared" si="0"/>
        <v>83.4</v>
      </c>
    </row>
    <row r="19" spans="1:5" s="20" customFormat="1" ht="15.75">
      <c r="A19" s="91" t="s">
        <v>172</v>
      </c>
      <c r="B19" s="95" t="s">
        <v>171</v>
      </c>
      <c r="C19" s="73">
        <f>SUM(C20:C22)</f>
        <v>7285.7</v>
      </c>
      <c r="D19" s="73">
        <f>SUM(D20:D22)</f>
        <v>7705.5</v>
      </c>
      <c r="E19" s="2">
        <f t="shared" si="0"/>
        <v>105.8</v>
      </c>
    </row>
    <row r="20" spans="1:5" s="20" customFormat="1" ht="47.25">
      <c r="A20" s="90" t="s">
        <v>170</v>
      </c>
      <c r="B20" s="94" t="s">
        <v>169</v>
      </c>
      <c r="C20" s="72">
        <v>6978.4</v>
      </c>
      <c r="D20" s="72">
        <v>7388.8</v>
      </c>
      <c r="E20" s="1">
        <f t="shared" si="0"/>
        <v>105.9</v>
      </c>
    </row>
    <row r="21" spans="1:5" s="20" customFormat="1" ht="63">
      <c r="A21" s="90" t="s">
        <v>168</v>
      </c>
      <c r="B21" s="94" t="s">
        <v>220</v>
      </c>
      <c r="C21" s="72">
        <v>6.7</v>
      </c>
      <c r="D21" s="72">
        <v>6.7</v>
      </c>
      <c r="E21" s="1">
        <f t="shared" si="0"/>
        <v>100</v>
      </c>
    </row>
    <row r="22" spans="1:5" s="20" customFormat="1" ht="47.25">
      <c r="A22" s="90" t="s">
        <v>167</v>
      </c>
      <c r="B22" s="94" t="s">
        <v>166</v>
      </c>
      <c r="C22" s="72">
        <v>300.6</v>
      </c>
      <c r="D22" s="72">
        <v>310</v>
      </c>
      <c r="E22" s="1">
        <f t="shared" si="0"/>
        <v>103.1</v>
      </c>
    </row>
    <row r="23" spans="1:5" s="20" customFormat="1" ht="32.25" thickBot="1">
      <c r="A23" s="91" t="s">
        <v>165</v>
      </c>
      <c r="B23" s="96" t="s">
        <v>164</v>
      </c>
      <c r="C23" s="97">
        <v>188.5</v>
      </c>
      <c r="D23" s="97">
        <v>200.2</v>
      </c>
      <c r="E23" s="98">
        <f t="shared" si="0"/>
        <v>106.2</v>
      </c>
    </row>
    <row r="24" spans="1:5" ht="16.5" thickBot="1">
      <c r="A24" s="39"/>
      <c r="B24" s="99" t="s">
        <v>163</v>
      </c>
      <c r="C24" s="84">
        <f>C25+C33+C34+C35+C38+C51</f>
        <v>113053.9</v>
      </c>
      <c r="D24" s="84">
        <f>D25+D33+D34+D35+D38+D51</f>
        <v>138581.9</v>
      </c>
      <c r="E24" s="84">
        <f t="shared" si="0"/>
        <v>122.6</v>
      </c>
    </row>
    <row r="25" spans="1:5" ht="63.75" thickBot="1">
      <c r="A25" s="89" t="s">
        <v>162</v>
      </c>
      <c r="B25" s="92" t="s">
        <v>224</v>
      </c>
      <c r="C25" s="93">
        <f>C26+C27+C28+C29+C30+C31+C32</f>
        <v>45481.8</v>
      </c>
      <c r="D25" s="93">
        <f>SUM(D26:D32)</f>
        <v>51812.9</v>
      </c>
      <c r="E25" s="93">
        <f t="shared" si="0"/>
        <v>113.9</v>
      </c>
    </row>
    <row r="26" spans="1:5" ht="60" customHeight="1">
      <c r="A26" s="101" t="s">
        <v>160</v>
      </c>
      <c r="B26" s="106" t="s">
        <v>159</v>
      </c>
      <c r="C26" s="1">
        <v>52.7</v>
      </c>
      <c r="D26" s="1">
        <v>52.7</v>
      </c>
      <c r="E26" s="121">
        <f t="shared" si="0"/>
        <v>100</v>
      </c>
    </row>
    <row r="27" spans="1:5" ht="59.25" customHeight="1">
      <c r="A27" s="101" t="s">
        <v>226</v>
      </c>
      <c r="B27" s="106" t="s">
        <v>227</v>
      </c>
      <c r="C27" s="1"/>
      <c r="D27" s="100"/>
      <c r="E27" s="100">
        <f t="shared" si="0"/>
        <v>0</v>
      </c>
    </row>
    <row r="28" spans="1:5" s="20" customFormat="1" ht="78.75">
      <c r="A28" s="90" t="s">
        <v>225</v>
      </c>
      <c r="B28" s="94" t="s">
        <v>157</v>
      </c>
      <c r="C28" s="72">
        <v>23726.8</v>
      </c>
      <c r="D28" s="72">
        <v>28695.5</v>
      </c>
      <c r="E28" s="72">
        <f t="shared" si="0"/>
        <v>120.9</v>
      </c>
    </row>
    <row r="29" spans="1:5" s="20" customFormat="1" ht="110.25">
      <c r="A29" s="90" t="s">
        <v>156</v>
      </c>
      <c r="B29" s="94" t="s">
        <v>155</v>
      </c>
      <c r="C29" s="72">
        <v>1368.8</v>
      </c>
      <c r="D29" s="72">
        <v>1661</v>
      </c>
      <c r="E29" s="72">
        <f t="shared" si="0"/>
        <v>121.3</v>
      </c>
    </row>
    <row r="30" spans="1:5" s="20" customFormat="1" ht="94.5">
      <c r="A30" s="90" t="s">
        <v>154</v>
      </c>
      <c r="B30" s="94" t="s">
        <v>153</v>
      </c>
      <c r="C30" s="72">
        <v>16303.4</v>
      </c>
      <c r="D30" s="72">
        <v>16411.7</v>
      </c>
      <c r="E30" s="72">
        <f t="shared" si="0"/>
        <v>100.7</v>
      </c>
    </row>
    <row r="31" spans="1:5" s="20" customFormat="1" ht="31.5">
      <c r="A31" s="90" t="s">
        <v>152</v>
      </c>
      <c r="B31" s="94" t="s">
        <v>151</v>
      </c>
      <c r="C31" s="72">
        <v>27.9</v>
      </c>
      <c r="D31" s="72">
        <v>27.9</v>
      </c>
      <c r="E31" s="72">
        <f t="shared" si="0"/>
        <v>100</v>
      </c>
    </row>
    <row r="32" spans="1:5" s="20" customFormat="1" ht="94.5">
      <c r="A32" s="90" t="s">
        <v>150</v>
      </c>
      <c r="B32" s="94" t="s">
        <v>149</v>
      </c>
      <c r="C32" s="72">
        <v>4002.2</v>
      </c>
      <c r="D32" s="72">
        <v>4964.1</v>
      </c>
      <c r="E32" s="72">
        <f t="shared" si="0"/>
        <v>124</v>
      </c>
    </row>
    <row r="33" spans="1:5" s="20" customFormat="1" ht="31.5">
      <c r="A33" s="91" t="s">
        <v>148</v>
      </c>
      <c r="B33" s="95" t="s">
        <v>147</v>
      </c>
      <c r="C33" s="73">
        <v>4523.6</v>
      </c>
      <c r="D33" s="73">
        <v>4665.5</v>
      </c>
      <c r="E33" s="73">
        <f t="shared" si="0"/>
        <v>103.1</v>
      </c>
    </row>
    <row r="34" spans="1:5" s="20" customFormat="1" ht="31.5">
      <c r="A34" s="91" t="s">
        <v>146</v>
      </c>
      <c r="B34" s="95" t="s">
        <v>145</v>
      </c>
      <c r="C34" s="73">
        <v>277.9</v>
      </c>
      <c r="D34" s="73">
        <v>431.1</v>
      </c>
      <c r="E34" s="73" t="s">
        <v>264</v>
      </c>
    </row>
    <row r="35" spans="1:5" s="20" customFormat="1" ht="31.5">
      <c r="A35" s="91" t="s">
        <v>144</v>
      </c>
      <c r="B35" s="95" t="s">
        <v>143</v>
      </c>
      <c r="C35" s="73">
        <f>SUM(C36:C37)</f>
        <v>60269.5</v>
      </c>
      <c r="D35" s="73">
        <f>SUM(D36:D37)</f>
        <v>78788.5</v>
      </c>
      <c r="E35" s="73">
        <f t="shared" si="0"/>
        <v>130.7</v>
      </c>
    </row>
    <row r="36" spans="1:5" s="20" customFormat="1" ht="94.5">
      <c r="A36" s="90" t="s">
        <v>142</v>
      </c>
      <c r="B36" s="94" t="s">
        <v>141</v>
      </c>
      <c r="C36" s="72">
        <v>2623.9</v>
      </c>
      <c r="D36" s="72">
        <v>2628.4</v>
      </c>
      <c r="E36" s="73">
        <f t="shared" si="0"/>
        <v>100.2</v>
      </c>
    </row>
    <row r="37" spans="1:5" s="20" customFormat="1" ht="78.75">
      <c r="A37" s="90" t="s">
        <v>140</v>
      </c>
      <c r="B37" s="94" t="s">
        <v>139</v>
      </c>
      <c r="C37" s="72">
        <v>57645.6</v>
      </c>
      <c r="D37" s="72">
        <v>76160.1</v>
      </c>
      <c r="E37" s="73">
        <f t="shared" si="0"/>
        <v>132.1</v>
      </c>
    </row>
    <row r="38" spans="1:5" s="20" customFormat="1" ht="31.5">
      <c r="A38" s="91" t="s">
        <v>138</v>
      </c>
      <c r="B38" s="95" t="s">
        <v>137</v>
      </c>
      <c r="C38" s="73">
        <f>SUM(C39:C50)</f>
        <v>2396.5</v>
      </c>
      <c r="D38" s="73">
        <f>SUM(D39:D50)</f>
        <v>2786.2</v>
      </c>
      <c r="E38" s="73">
        <f t="shared" si="0"/>
        <v>116.3</v>
      </c>
    </row>
    <row r="39" spans="1:5" s="20" customFormat="1" ht="126">
      <c r="A39" s="90" t="s">
        <v>136</v>
      </c>
      <c r="B39" s="94" t="s">
        <v>219</v>
      </c>
      <c r="C39" s="72"/>
      <c r="D39" s="72">
        <v>-0.1</v>
      </c>
      <c r="E39" s="72">
        <f aca="true" t="shared" si="1" ref="E39:E61">IF(C39&gt;0,D39/C39*100,0)</f>
        <v>0</v>
      </c>
    </row>
    <row r="40" spans="1:5" s="20" customFormat="1" ht="54" customHeight="1">
      <c r="A40" s="127" t="s">
        <v>269</v>
      </c>
      <c r="B40" s="126" t="s">
        <v>268</v>
      </c>
      <c r="C40" s="72">
        <v>4</v>
      </c>
      <c r="D40" s="72"/>
      <c r="E40" s="72"/>
    </row>
    <row r="41" spans="1:5" s="20" customFormat="1" ht="78.75">
      <c r="A41" s="90" t="s">
        <v>238</v>
      </c>
      <c r="B41" s="94" t="s">
        <v>239</v>
      </c>
      <c r="C41" s="72">
        <v>253.5</v>
      </c>
      <c r="D41" s="72">
        <v>257.1</v>
      </c>
      <c r="E41" s="72">
        <f t="shared" si="1"/>
        <v>101.4</v>
      </c>
    </row>
    <row r="42" spans="1:5" s="20" customFormat="1" ht="31.5">
      <c r="A42" s="90" t="s">
        <v>260</v>
      </c>
      <c r="B42" s="94" t="s">
        <v>261</v>
      </c>
      <c r="C42" s="72">
        <v>32.7</v>
      </c>
      <c r="D42" s="72">
        <v>32.7</v>
      </c>
      <c r="E42" s="72">
        <f t="shared" si="1"/>
        <v>100</v>
      </c>
    </row>
    <row r="43" spans="1:5" s="20" customFormat="1" ht="110.25">
      <c r="A43" s="90" t="s">
        <v>134</v>
      </c>
      <c r="B43" s="94" t="s">
        <v>133</v>
      </c>
      <c r="C43" s="72">
        <v>750</v>
      </c>
      <c r="D43" s="72">
        <v>932.8</v>
      </c>
      <c r="E43" s="72">
        <f t="shared" si="1"/>
        <v>124.4</v>
      </c>
    </row>
    <row r="44" spans="1:5" s="20" customFormat="1" ht="0.75" customHeight="1">
      <c r="A44" s="90" t="s">
        <v>132</v>
      </c>
      <c r="B44" s="94" t="s">
        <v>131</v>
      </c>
      <c r="C44" s="72"/>
      <c r="D44" s="72"/>
      <c r="E44" s="72">
        <f t="shared" si="1"/>
        <v>0</v>
      </c>
    </row>
    <row r="45" spans="1:5" s="20" customFormat="1" ht="31.5">
      <c r="A45" s="90" t="s">
        <v>132</v>
      </c>
      <c r="B45" s="94" t="s">
        <v>129</v>
      </c>
      <c r="C45" s="72"/>
      <c r="D45" s="72">
        <v>0</v>
      </c>
      <c r="E45" s="72">
        <f t="shared" si="1"/>
        <v>0</v>
      </c>
    </row>
    <row r="46" spans="1:5" s="20" customFormat="1" ht="31.5">
      <c r="A46" s="90" t="s">
        <v>130</v>
      </c>
      <c r="B46" s="94" t="s">
        <v>257</v>
      </c>
      <c r="C46" s="72">
        <v>6.2</v>
      </c>
      <c r="D46" s="72">
        <v>6.2</v>
      </c>
      <c r="E46" s="72">
        <f t="shared" si="1"/>
        <v>100</v>
      </c>
    </row>
    <row r="47" spans="1:5" s="20" customFormat="1" ht="102.75" customHeight="1">
      <c r="A47" s="40" t="s">
        <v>258</v>
      </c>
      <c r="B47" s="43" t="s">
        <v>259</v>
      </c>
      <c r="C47" s="1">
        <v>137.2</v>
      </c>
      <c r="D47" s="1">
        <v>137.5</v>
      </c>
      <c r="E47" s="1">
        <f t="shared" si="1"/>
        <v>100.2</v>
      </c>
    </row>
    <row r="48" spans="1:5" s="20" customFormat="1" ht="78.75">
      <c r="A48" s="90" t="s">
        <v>128</v>
      </c>
      <c r="B48" s="94" t="s">
        <v>127</v>
      </c>
      <c r="C48" s="72">
        <v>46.9</v>
      </c>
      <c r="D48" s="72">
        <v>48.2</v>
      </c>
      <c r="E48" s="72">
        <f t="shared" si="1"/>
        <v>102.8</v>
      </c>
    </row>
    <row r="49" spans="1:5" s="20" customFormat="1" ht="47.25">
      <c r="A49" s="90" t="s">
        <v>240</v>
      </c>
      <c r="B49" s="94" t="s">
        <v>241</v>
      </c>
      <c r="C49" s="72">
        <v>12.9</v>
      </c>
      <c r="D49" s="72">
        <v>13</v>
      </c>
      <c r="E49" s="72">
        <f t="shared" si="1"/>
        <v>100.8</v>
      </c>
    </row>
    <row r="50" spans="1:5" s="20" customFormat="1" ht="63">
      <c r="A50" s="90" t="s">
        <v>126</v>
      </c>
      <c r="B50" s="94" t="s">
        <v>125</v>
      </c>
      <c r="C50" s="72">
        <v>1153.1</v>
      </c>
      <c r="D50" s="72">
        <v>1358.8</v>
      </c>
      <c r="E50" s="72">
        <f t="shared" si="1"/>
        <v>117.8</v>
      </c>
    </row>
    <row r="51" spans="1:5" ht="15.75">
      <c r="A51" s="102" t="s">
        <v>124</v>
      </c>
      <c r="B51" s="107" t="s">
        <v>123</v>
      </c>
      <c r="C51" s="3">
        <f>C52+C53</f>
        <v>104.6</v>
      </c>
      <c r="D51" s="3">
        <f>D52+D53</f>
        <v>97.7</v>
      </c>
      <c r="E51" s="3">
        <f t="shared" si="1"/>
        <v>93.4</v>
      </c>
    </row>
    <row r="52" spans="1:5" ht="15.75">
      <c r="A52" s="103" t="s">
        <v>122</v>
      </c>
      <c r="B52" s="108" t="s">
        <v>121</v>
      </c>
      <c r="C52" s="3"/>
      <c r="D52" s="74">
        <v>-6.9</v>
      </c>
      <c r="E52" s="3">
        <f t="shared" si="1"/>
        <v>0</v>
      </c>
    </row>
    <row r="53" spans="1:5" ht="16.5" thickBot="1">
      <c r="A53" s="103" t="s">
        <v>120</v>
      </c>
      <c r="B53" s="109" t="s">
        <v>119</v>
      </c>
      <c r="C53" s="110">
        <v>104.6</v>
      </c>
      <c r="D53" s="110">
        <v>104.6</v>
      </c>
      <c r="E53" s="110">
        <f t="shared" si="1"/>
        <v>100</v>
      </c>
    </row>
    <row r="54" spans="1:5" ht="15.75">
      <c r="A54" s="41" t="s">
        <v>118</v>
      </c>
      <c r="B54" s="104" t="s">
        <v>117</v>
      </c>
      <c r="C54" s="105">
        <f>C55+C60+C62+C61</f>
        <v>988308.6</v>
      </c>
      <c r="D54" s="105">
        <f>D55+D60+D62+D61</f>
        <v>881092.5</v>
      </c>
      <c r="E54" s="84">
        <f t="shared" si="1"/>
        <v>89.2</v>
      </c>
    </row>
    <row r="55" spans="1:5" ht="31.5">
      <c r="A55" s="40" t="s">
        <v>116</v>
      </c>
      <c r="B55" s="43" t="s">
        <v>115</v>
      </c>
      <c r="C55" s="2">
        <f>SUM(C56:C59)</f>
        <v>968162.2</v>
      </c>
      <c r="D55" s="2">
        <f>SUM(D56:D59)</f>
        <v>860944.6</v>
      </c>
      <c r="E55" s="85">
        <f t="shared" si="1"/>
        <v>88.9</v>
      </c>
    </row>
    <row r="56" spans="1:5" ht="31.5">
      <c r="A56" s="40" t="s">
        <v>114</v>
      </c>
      <c r="B56" s="43" t="s">
        <v>113</v>
      </c>
      <c r="C56" s="1">
        <v>20954.1</v>
      </c>
      <c r="D56" s="1">
        <v>20954.1</v>
      </c>
      <c r="E56" s="85">
        <f t="shared" si="1"/>
        <v>100</v>
      </c>
    </row>
    <row r="57" spans="1:5" ht="47.25">
      <c r="A57" s="40" t="s">
        <v>112</v>
      </c>
      <c r="B57" s="43" t="s">
        <v>111</v>
      </c>
      <c r="C57" s="1">
        <v>266602.4</v>
      </c>
      <c r="D57" s="1">
        <v>160105.5</v>
      </c>
      <c r="E57" s="85">
        <f t="shared" si="1"/>
        <v>60.1</v>
      </c>
    </row>
    <row r="58" spans="1:5" ht="31.5">
      <c r="A58" s="40" t="s">
        <v>110</v>
      </c>
      <c r="B58" s="43" t="s">
        <v>109</v>
      </c>
      <c r="C58" s="1">
        <v>676548.5</v>
      </c>
      <c r="D58" s="1">
        <v>675827.8</v>
      </c>
      <c r="E58" s="85">
        <f t="shared" si="1"/>
        <v>99.9</v>
      </c>
    </row>
    <row r="59" spans="1:5" ht="15.75">
      <c r="A59" s="40" t="s">
        <v>108</v>
      </c>
      <c r="B59" s="43" t="s">
        <v>107</v>
      </c>
      <c r="C59" s="1">
        <v>4057.2</v>
      </c>
      <c r="D59" s="1">
        <v>4057.2</v>
      </c>
      <c r="E59" s="85">
        <f t="shared" si="1"/>
        <v>100</v>
      </c>
    </row>
    <row r="60" spans="1:5" ht="15.75">
      <c r="A60" s="44" t="s">
        <v>106</v>
      </c>
      <c r="B60" s="45" t="s">
        <v>105</v>
      </c>
      <c r="C60" s="2">
        <v>1225.6</v>
      </c>
      <c r="D60" s="2">
        <v>1227.1</v>
      </c>
      <c r="E60" s="85">
        <f t="shared" si="1"/>
        <v>100.1</v>
      </c>
    </row>
    <row r="61" spans="1:5" ht="94.5">
      <c r="A61" s="66" t="s">
        <v>223</v>
      </c>
      <c r="B61" s="67" t="s">
        <v>237</v>
      </c>
      <c r="C61" s="75">
        <v>20750</v>
      </c>
      <c r="D61" s="75">
        <v>20750</v>
      </c>
      <c r="E61" s="86">
        <f t="shared" si="1"/>
        <v>100</v>
      </c>
    </row>
    <row r="62" spans="1:5" ht="31.5">
      <c r="A62" s="66" t="s">
        <v>104</v>
      </c>
      <c r="B62" s="67" t="s">
        <v>103</v>
      </c>
      <c r="C62" s="75">
        <v>-1829.2</v>
      </c>
      <c r="D62" s="75">
        <v>-1829.2</v>
      </c>
      <c r="E62" s="86"/>
    </row>
    <row r="63" spans="1:6" ht="15.75">
      <c r="A63" s="46" t="s">
        <v>102</v>
      </c>
      <c r="B63" s="47" t="s">
        <v>101</v>
      </c>
      <c r="C63" s="61">
        <f>C7+C54</f>
        <v>1578076.3</v>
      </c>
      <c r="D63" s="61">
        <f>D7+D54</f>
        <v>1494140.3</v>
      </c>
      <c r="E63" s="77">
        <f>IF(C63&gt;0,D63/C63*100,0)</f>
        <v>94.7</v>
      </c>
      <c r="F63" s="4" t="s">
        <v>255</v>
      </c>
    </row>
    <row r="64" spans="1:5" ht="15.75">
      <c r="A64" s="25"/>
      <c r="B64" s="26"/>
      <c r="C64" s="76"/>
      <c r="D64" s="76"/>
      <c r="E64" s="87"/>
    </row>
    <row r="65" spans="1:5" ht="15.75">
      <c r="A65" s="27"/>
      <c r="B65" s="28" t="s">
        <v>100</v>
      </c>
      <c r="C65" s="48"/>
      <c r="D65" s="48"/>
      <c r="E65" s="56"/>
    </row>
    <row r="66" spans="1:5" ht="15.75">
      <c r="A66" s="22" t="s">
        <v>99</v>
      </c>
      <c r="B66" s="23" t="s">
        <v>98</v>
      </c>
      <c r="C66" s="49">
        <f>SUM(C67:C74)</f>
        <v>128134</v>
      </c>
      <c r="D66" s="49">
        <f>SUM(D67:D74)</f>
        <v>127927.8</v>
      </c>
      <c r="E66" s="79">
        <f aca="true" t="shared" si="2" ref="E66:E97">IF(C66&gt;0,D66/C66*100,0)</f>
        <v>99.8</v>
      </c>
    </row>
    <row r="67" spans="1:5" ht="31.5">
      <c r="A67" s="21" t="s">
        <v>97</v>
      </c>
      <c r="B67" s="24" t="s">
        <v>96</v>
      </c>
      <c r="C67" s="50">
        <v>3578.3</v>
      </c>
      <c r="D67" s="48">
        <v>3574.6</v>
      </c>
      <c r="E67" s="56">
        <f t="shared" si="2"/>
        <v>99.9</v>
      </c>
    </row>
    <row r="68" spans="1:5" ht="63">
      <c r="A68" s="21" t="s">
        <v>95</v>
      </c>
      <c r="B68" s="24" t="s">
        <v>94</v>
      </c>
      <c r="C68" s="50">
        <v>5797</v>
      </c>
      <c r="D68" s="48">
        <v>5797</v>
      </c>
      <c r="E68" s="56">
        <f t="shared" si="2"/>
        <v>100</v>
      </c>
    </row>
    <row r="69" spans="1:5" ht="47.25">
      <c r="A69" s="21" t="s">
        <v>93</v>
      </c>
      <c r="B69" s="24" t="s">
        <v>92</v>
      </c>
      <c r="C69" s="50">
        <v>63330.1</v>
      </c>
      <c r="D69" s="53">
        <v>63193.2</v>
      </c>
      <c r="E69" s="56">
        <f t="shared" si="2"/>
        <v>99.8</v>
      </c>
    </row>
    <row r="70" spans="1:5" ht="15.75">
      <c r="A70" s="21" t="s">
        <v>91</v>
      </c>
      <c r="B70" s="24" t="s">
        <v>90</v>
      </c>
      <c r="C70" s="50">
        <v>3.6</v>
      </c>
      <c r="D70" s="48">
        <v>3.6</v>
      </c>
      <c r="E70" s="56">
        <f t="shared" si="2"/>
        <v>100</v>
      </c>
    </row>
    <row r="71" spans="1:5" ht="47.25">
      <c r="A71" s="21" t="s">
        <v>89</v>
      </c>
      <c r="B71" s="24" t="s">
        <v>88</v>
      </c>
      <c r="C71" s="50">
        <v>10574.9</v>
      </c>
      <c r="D71" s="48">
        <v>10573.5</v>
      </c>
      <c r="E71" s="56">
        <f t="shared" si="2"/>
        <v>100</v>
      </c>
    </row>
    <row r="72" spans="1:5" ht="15.75">
      <c r="A72" s="21" t="s">
        <v>87</v>
      </c>
      <c r="B72" s="24" t="s">
        <v>86</v>
      </c>
      <c r="C72" s="50">
        <v>3800</v>
      </c>
      <c r="D72" s="48">
        <v>3800</v>
      </c>
      <c r="E72" s="56">
        <f t="shared" si="2"/>
        <v>100</v>
      </c>
    </row>
    <row r="73" spans="1:5" ht="15.75">
      <c r="A73" s="21" t="s">
        <v>85</v>
      </c>
      <c r="B73" s="24" t="s">
        <v>84</v>
      </c>
      <c r="C73" s="50"/>
      <c r="D73" s="48"/>
      <c r="E73" s="56">
        <f t="shared" si="2"/>
        <v>0</v>
      </c>
    </row>
    <row r="74" spans="1:5" ht="15.75">
      <c r="A74" s="21" t="s">
        <v>83</v>
      </c>
      <c r="B74" s="24" t="s">
        <v>82</v>
      </c>
      <c r="C74" s="50">
        <v>41050.1</v>
      </c>
      <c r="D74" s="48">
        <v>40985.9</v>
      </c>
      <c r="E74" s="56">
        <f t="shared" si="2"/>
        <v>99.8</v>
      </c>
    </row>
    <row r="75" spans="1:5" ht="15.75">
      <c r="A75" s="22" t="s">
        <v>81</v>
      </c>
      <c r="B75" s="23" t="s">
        <v>80</v>
      </c>
      <c r="C75" s="49">
        <f>SUM(C76)</f>
        <v>1333.6</v>
      </c>
      <c r="D75" s="49">
        <f>SUM(D76)</f>
        <v>1205.2</v>
      </c>
      <c r="E75" s="79">
        <f t="shared" si="2"/>
        <v>90.4</v>
      </c>
    </row>
    <row r="76" spans="1:5" ht="15.75">
      <c r="A76" s="18" t="s">
        <v>79</v>
      </c>
      <c r="B76" s="19" t="s">
        <v>78</v>
      </c>
      <c r="C76" s="50">
        <v>1333.6</v>
      </c>
      <c r="D76" s="48">
        <v>1205.2</v>
      </c>
      <c r="E76" s="56">
        <f t="shared" si="2"/>
        <v>90.4</v>
      </c>
    </row>
    <row r="77" spans="1:5" ht="31.5">
      <c r="A77" s="22" t="s">
        <v>77</v>
      </c>
      <c r="B77" s="23" t="s">
        <v>76</v>
      </c>
      <c r="C77" s="49">
        <f>SUM(C78:C80)</f>
        <v>30498.1</v>
      </c>
      <c r="D77" s="49">
        <f>SUM(D78:D80)</f>
        <v>30422.5</v>
      </c>
      <c r="E77" s="79">
        <f t="shared" si="2"/>
        <v>99.8</v>
      </c>
    </row>
    <row r="78" spans="1:5" ht="15.75">
      <c r="A78" s="21" t="s">
        <v>75</v>
      </c>
      <c r="B78" s="24" t="s">
        <v>74</v>
      </c>
      <c r="C78" s="50"/>
      <c r="D78" s="48"/>
      <c r="E78" s="56">
        <f t="shared" si="2"/>
        <v>0</v>
      </c>
    </row>
    <row r="79" spans="1:5" ht="47.25">
      <c r="A79" s="21" t="s">
        <v>73</v>
      </c>
      <c r="B79" s="24" t="s">
        <v>72</v>
      </c>
      <c r="C79" s="50">
        <v>5744.6</v>
      </c>
      <c r="D79" s="48">
        <v>5744.5</v>
      </c>
      <c r="E79" s="56">
        <f t="shared" si="2"/>
        <v>100</v>
      </c>
    </row>
    <row r="80" spans="1:5" ht="15.75">
      <c r="A80" s="21" t="s">
        <v>71</v>
      </c>
      <c r="B80" s="24" t="s">
        <v>70</v>
      </c>
      <c r="C80" s="50">
        <v>24753.5</v>
      </c>
      <c r="D80" s="48">
        <v>24678</v>
      </c>
      <c r="E80" s="56">
        <f t="shared" si="2"/>
        <v>99.7</v>
      </c>
    </row>
    <row r="81" spans="1:5" ht="15.75">
      <c r="A81" s="22" t="s">
        <v>69</v>
      </c>
      <c r="B81" s="23" t="s">
        <v>68</v>
      </c>
      <c r="C81" s="49">
        <f>SUM(C82:C88)</f>
        <v>183106.3</v>
      </c>
      <c r="D81" s="49">
        <f>SUM(D82:D88)</f>
        <v>178950.7</v>
      </c>
      <c r="E81" s="79">
        <f t="shared" si="2"/>
        <v>97.7</v>
      </c>
    </row>
    <row r="82" spans="1:5" ht="15.75">
      <c r="A82" s="21" t="s">
        <v>67</v>
      </c>
      <c r="B82" s="24" t="s">
        <v>66</v>
      </c>
      <c r="C82" s="50">
        <v>796.1</v>
      </c>
      <c r="D82" s="48">
        <v>796.1</v>
      </c>
      <c r="E82" s="56">
        <f t="shared" si="2"/>
        <v>100</v>
      </c>
    </row>
    <row r="83" spans="1:5" ht="15.75">
      <c r="A83" s="21" t="s">
        <v>65</v>
      </c>
      <c r="B83" s="24" t="s">
        <v>64</v>
      </c>
      <c r="C83" s="50"/>
      <c r="D83" s="48"/>
      <c r="E83" s="56">
        <f t="shared" si="2"/>
        <v>0</v>
      </c>
    </row>
    <row r="84" spans="1:5" ht="15.75">
      <c r="A84" s="21" t="s">
        <v>63</v>
      </c>
      <c r="B84" s="24" t="s">
        <v>62</v>
      </c>
      <c r="C84" s="50">
        <v>109442.1</v>
      </c>
      <c r="D84" s="48">
        <v>108765.9</v>
      </c>
      <c r="E84" s="56">
        <f t="shared" si="2"/>
        <v>99.4</v>
      </c>
    </row>
    <row r="85" spans="1:5" ht="15.75">
      <c r="A85" s="21" t="s">
        <v>253</v>
      </c>
      <c r="B85" s="24" t="s">
        <v>254</v>
      </c>
      <c r="C85" s="50">
        <v>4932</v>
      </c>
      <c r="D85" s="48">
        <v>4932</v>
      </c>
      <c r="E85" s="56">
        <f t="shared" si="2"/>
        <v>100</v>
      </c>
    </row>
    <row r="86" spans="1:5" ht="15.75">
      <c r="A86" s="21" t="s">
        <v>61</v>
      </c>
      <c r="B86" s="24" t="s">
        <v>60</v>
      </c>
      <c r="C86" s="50">
        <v>54409.4</v>
      </c>
      <c r="D86" s="48">
        <v>50930</v>
      </c>
      <c r="E86" s="56">
        <f t="shared" si="2"/>
        <v>93.6</v>
      </c>
    </row>
    <row r="87" spans="1:5" ht="15.75">
      <c r="A87" s="21" t="s">
        <v>247</v>
      </c>
      <c r="B87" s="24" t="s">
        <v>250</v>
      </c>
      <c r="C87" s="50">
        <v>3941.2</v>
      </c>
      <c r="D87" s="48">
        <v>3941.2</v>
      </c>
      <c r="E87" s="56">
        <f t="shared" si="2"/>
        <v>100</v>
      </c>
    </row>
    <row r="88" spans="1:5" ht="15.75">
      <c r="A88" s="21" t="s">
        <v>59</v>
      </c>
      <c r="B88" s="24" t="s">
        <v>49</v>
      </c>
      <c r="C88" s="50">
        <v>9585.5</v>
      </c>
      <c r="D88" s="48">
        <v>9585.5</v>
      </c>
      <c r="E88" s="56">
        <f t="shared" si="2"/>
        <v>100</v>
      </c>
    </row>
    <row r="89" spans="1:5" ht="15.75">
      <c r="A89" s="22" t="s">
        <v>58</v>
      </c>
      <c r="B89" s="23" t="s">
        <v>57</v>
      </c>
      <c r="C89" s="49">
        <f>SUM(C90:C93)</f>
        <v>162615.2</v>
      </c>
      <c r="D89" s="49">
        <f>SUM(D90:D93)</f>
        <v>133327.7</v>
      </c>
      <c r="E89" s="79">
        <f t="shared" si="2"/>
        <v>82</v>
      </c>
    </row>
    <row r="90" spans="1:5" ht="15.75">
      <c r="A90" s="21" t="s">
        <v>56</v>
      </c>
      <c r="B90" s="24" t="s">
        <v>55</v>
      </c>
      <c r="C90" s="50">
        <v>63630.1</v>
      </c>
      <c r="D90" s="48">
        <v>36714.7</v>
      </c>
      <c r="E90" s="56">
        <f t="shared" si="2"/>
        <v>57.7</v>
      </c>
    </row>
    <row r="91" spans="1:5" ht="15.75">
      <c r="A91" s="21" t="s">
        <v>54</v>
      </c>
      <c r="B91" s="24" t="s">
        <v>53</v>
      </c>
      <c r="C91" s="48">
        <v>31191.3</v>
      </c>
      <c r="D91" s="48">
        <v>29090.6</v>
      </c>
      <c r="E91" s="56">
        <f t="shared" si="2"/>
        <v>93.3</v>
      </c>
    </row>
    <row r="92" spans="1:5" ht="15.75">
      <c r="A92" s="21" t="s">
        <v>52</v>
      </c>
      <c r="B92" s="24" t="s">
        <v>51</v>
      </c>
      <c r="C92" s="53">
        <v>51780.4</v>
      </c>
      <c r="D92" s="48">
        <v>51509.1</v>
      </c>
      <c r="E92" s="56">
        <f t="shared" si="2"/>
        <v>99.5</v>
      </c>
    </row>
    <row r="93" spans="1:5" ht="15.75">
      <c r="A93" s="21" t="s">
        <v>50</v>
      </c>
      <c r="B93" s="24" t="s">
        <v>49</v>
      </c>
      <c r="C93" s="52">
        <v>16013.4</v>
      </c>
      <c r="D93" s="48">
        <v>16013.3</v>
      </c>
      <c r="E93" s="56">
        <f t="shared" si="2"/>
        <v>100</v>
      </c>
    </row>
    <row r="94" spans="1:5" ht="15.75">
      <c r="A94" s="22" t="s">
        <v>48</v>
      </c>
      <c r="B94" s="23" t="s">
        <v>47</v>
      </c>
      <c r="C94" s="51">
        <f>SUM(C95:C96)</f>
        <v>0</v>
      </c>
      <c r="D94" s="51">
        <f>SUM(D95:D96)</f>
        <v>0</v>
      </c>
      <c r="E94" s="80">
        <f t="shared" si="2"/>
        <v>0</v>
      </c>
    </row>
    <row r="95" spans="1:5" ht="15.75">
      <c r="A95" s="18" t="s">
        <v>251</v>
      </c>
      <c r="B95" s="19" t="s">
        <v>252</v>
      </c>
      <c r="C95" s="52"/>
      <c r="D95" s="53"/>
      <c r="E95" s="81">
        <f t="shared" si="2"/>
        <v>0</v>
      </c>
    </row>
    <row r="96" spans="1:5" ht="31.5">
      <c r="A96" s="18" t="s">
        <v>46</v>
      </c>
      <c r="B96" s="19" t="s">
        <v>45</v>
      </c>
      <c r="C96" s="52"/>
      <c r="D96" s="53"/>
      <c r="E96" s="81">
        <f t="shared" si="2"/>
        <v>0</v>
      </c>
    </row>
    <row r="97" spans="1:5" ht="15.75">
      <c r="A97" s="22" t="s">
        <v>44</v>
      </c>
      <c r="B97" s="23" t="s">
        <v>43</v>
      </c>
      <c r="C97" s="49">
        <f>SUM(C98:C102)</f>
        <v>951288.1</v>
      </c>
      <c r="D97" s="49">
        <f>SUM(D98:D102)</f>
        <v>855118.1</v>
      </c>
      <c r="E97" s="79">
        <f t="shared" si="2"/>
        <v>89.9</v>
      </c>
    </row>
    <row r="98" spans="1:5" ht="15.75">
      <c r="A98" s="21" t="s">
        <v>42</v>
      </c>
      <c r="B98" s="24" t="s">
        <v>41</v>
      </c>
      <c r="C98" s="50">
        <v>454333.1</v>
      </c>
      <c r="D98" s="48">
        <v>358213.7</v>
      </c>
      <c r="E98" s="56">
        <f aca="true" t="shared" si="3" ref="E98:E119">IF(C98&gt;0,D98/C98*100,0)</f>
        <v>78.8</v>
      </c>
    </row>
    <row r="99" spans="1:5" ht="15.75">
      <c r="A99" s="21" t="s">
        <v>40</v>
      </c>
      <c r="B99" s="24" t="s">
        <v>39</v>
      </c>
      <c r="C99" s="50">
        <v>441270</v>
      </c>
      <c r="D99" s="48">
        <v>441269.2</v>
      </c>
      <c r="E99" s="56">
        <f t="shared" si="3"/>
        <v>100</v>
      </c>
    </row>
    <row r="100" spans="1:5" ht="31.5">
      <c r="A100" s="21" t="s">
        <v>38</v>
      </c>
      <c r="B100" s="24" t="s">
        <v>37</v>
      </c>
      <c r="C100" s="50">
        <v>199.1</v>
      </c>
      <c r="D100" s="48">
        <v>199.1</v>
      </c>
      <c r="E100" s="56">
        <f t="shared" si="3"/>
        <v>100</v>
      </c>
    </row>
    <row r="101" spans="1:5" ht="15.75">
      <c r="A101" s="21" t="s">
        <v>36</v>
      </c>
      <c r="B101" s="24" t="s">
        <v>35</v>
      </c>
      <c r="C101" s="54">
        <v>10590.9</v>
      </c>
      <c r="D101" s="54">
        <v>10590.9</v>
      </c>
      <c r="E101" s="56">
        <f t="shared" si="3"/>
        <v>100</v>
      </c>
    </row>
    <row r="102" spans="1:5" ht="15.75">
      <c r="A102" s="21" t="s">
        <v>34</v>
      </c>
      <c r="B102" s="24" t="s">
        <v>33</v>
      </c>
      <c r="C102" s="50">
        <v>44895</v>
      </c>
      <c r="D102" s="48">
        <v>44845.2</v>
      </c>
      <c r="E102" s="56">
        <f t="shared" si="3"/>
        <v>99.9</v>
      </c>
    </row>
    <row r="103" spans="1:5" ht="15.75">
      <c r="A103" s="22" t="s">
        <v>32</v>
      </c>
      <c r="B103" s="23" t="s">
        <v>31</v>
      </c>
      <c r="C103" s="49">
        <f>SUM(C104:C105)</f>
        <v>72538.2</v>
      </c>
      <c r="D103" s="49">
        <f>SUM(D104:D105)</f>
        <v>72538</v>
      </c>
      <c r="E103" s="79">
        <f t="shared" si="3"/>
        <v>100</v>
      </c>
    </row>
    <row r="104" spans="1:5" ht="15.75">
      <c r="A104" s="21" t="s">
        <v>30</v>
      </c>
      <c r="B104" s="24" t="s">
        <v>29</v>
      </c>
      <c r="C104" s="50">
        <v>65143.6</v>
      </c>
      <c r="D104" s="48">
        <v>65143.5</v>
      </c>
      <c r="E104" s="56">
        <f t="shared" si="3"/>
        <v>100</v>
      </c>
    </row>
    <row r="105" spans="1:5" ht="31.5">
      <c r="A105" s="21" t="s">
        <v>28</v>
      </c>
      <c r="B105" s="24" t="s">
        <v>27</v>
      </c>
      <c r="C105" s="50">
        <v>7394.6</v>
      </c>
      <c r="D105" s="48">
        <v>7394.5</v>
      </c>
      <c r="E105" s="56">
        <f t="shared" si="3"/>
        <v>100</v>
      </c>
    </row>
    <row r="106" spans="1:5" ht="15.75">
      <c r="A106" s="22" t="s">
        <v>26</v>
      </c>
      <c r="B106" s="23" t="s">
        <v>25</v>
      </c>
      <c r="C106" s="49">
        <f>SUM(C107:C110)</f>
        <v>37629</v>
      </c>
      <c r="D106" s="49">
        <f>SUM(D107:D110)</f>
        <v>37153</v>
      </c>
      <c r="E106" s="79">
        <f t="shared" si="3"/>
        <v>98.7</v>
      </c>
    </row>
    <row r="107" spans="1:5" ht="15.75">
      <c r="A107" s="21" t="s">
        <v>242</v>
      </c>
      <c r="B107" s="24" t="s">
        <v>243</v>
      </c>
      <c r="C107" s="50">
        <v>4500.8</v>
      </c>
      <c r="D107" s="48">
        <v>4500.8</v>
      </c>
      <c r="E107" s="56">
        <f t="shared" si="3"/>
        <v>100</v>
      </c>
    </row>
    <row r="108" spans="1:5" ht="15.75">
      <c r="A108" s="21" t="s">
        <v>24</v>
      </c>
      <c r="B108" s="24" t="s">
        <v>23</v>
      </c>
      <c r="C108" s="50">
        <v>8408.4</v>
      </c>
      <c r="D108" s="48">
        <v>7979.4</v>
      </c>
      <c r="E108" s="56">
        <f t="shared" si="3"/>
        <v>94.9</v>
      </c>
    </row>
    <row r="109" spans="1:5" ht="15.75">
      <c r="A109" s="21" t="s">
        <v>22</v>
      </c>
      <c r="B109" s="24" t="s">
        <v>21</v>
      </c>
      <c r="C109" s="50">
        <v>21805</v>
      </c>
      <c r="D109" s="48">
        <v>21758.1</v>
      </c>
      <c r="E109" s="56">
        <f t="shared" si="3"/>
        <v>99.8</v>
      </c>
    </row>
    <row r="110" spans="1:5" ht="15.75">
      <c r="A110" s="29" t="s">
        <v>20</v>
      </c>
      <c r="B110" s="30" t="s">
        <v>19</v>
      </c>
      <c r="C110" s="55">
        <v>2914.8</v>
      </c>
      <c r="D110" s="56">
        <v>2914.7</v>
      </c>
      <c r="E110" s="56">
        <f t="shared" si="3"/>
        <v>100</v>
      </c>
    </row>
    <row r="111" spans="1:5" ht="15.75">
      <c r="A111" s="22" t="s">
        <v>18</v>
      </c>
      <c r="B111" s="23" t="s">
        <v>17</v>
      </c>
      <c r="C111" s="49">
        <f>SUM(C112)</f>
        <v>52038.1</v>
      </c>
      <c r="D111" s="49">
        <f>SUM(D112)</f>
        <v>52017.2</v>
      </c>
      <c r="E111" s="79">
        <f t="shared" si="3"/>
        <v>100</v>
      </c>
    </row>
    <row r="112" spans="1:5" ht="15.75">
      <c r="A112" s="18" t="s">
        <v>16</v>
      </c>
      <c r="B112" s="19" t="s">
        <v>15</v>
      </c>
      <c r="C112" s="50">
        <v>52038.1</v>
      </c>
      <c r="D112" s="48">
        <v>52017.2</v>
      </c>
      <c r="E112" s="56">
        <f t="shared" si="3"/>
        <v>100</v>
      </c>
    </row>
    <row r="113" spans="1:5" ht="15.75">
      <c r="A113" s="22" t="s">
        <v>14</v>
      </c>
      <c r="B113" s="23" t="s">
        <v>13</v>
      </c>
      <c r="C113" s="49">
        <f>SUM(C114:C116)</f>
        <v>4188</v>
      </c>
      <c r="D113" s="49">
        <f>SUM(D114:D116)</f>
        <v>4188</v>
      </c>
      <c r="E113" s="79">
        <f t="shared" si="3"/>
        <v>100</v>
      </c>
    </row>
    <row r="114" spans="1:5" ht="15.75">
      <c r="A114" s="18" t="s">
        <v>248</v>
      </c>
      <c r="B114" s="19" t="s">
        <v>249</v>
      </c>
      <c r="C114" s="50">
        <v>2540.3</v>
      </c>
      <c r="D114" s="48">
        <v>2540.3</v>
      </c>
      <c r="E114" s="56">
        <f t="shared" si="3"/>
        <v>100</v>
      </c>
    </row>
    <row r="115" spans="1:5" ht="15.75">
      <c r="A115" s="18" t="s">
        <v>12</v>
      </c>
      <c r="B115" s="19" t="s">
        <v>11</v>
      </c>
      <c r="C115" s="50">
        <v>1391.8</v>
      </c>
      <c r="D115" s="48">
        <v>1391.8</v>
      </c>
      <c r="E115" s="56">
        <f t="shared" si="3"/>
        <v>100</v>
      </c>
    </row>
    <row r="116" spans="1:5" ht="31.5">
      <c r="A116" s="18" t="s">
        <v>10</v>
      </c>
      <c r="B116" s="19" t="s">
        <v>9</v>
      </c>
      <c r="C116" s="50">
        <v>255.9</v>
      </c>
      <c r="D116" s="48">
        <v>255.9</v>
      </c>
      <c r="E116" s="56">
        <f t="shared" si="3"/>
        <v>100</v>
      </c>
    </row>
    <row r="117" spans="1:5" ht="31.5">
      <c r="A117" s="22" t="s">
        <v>8</v>
      </c>
      <c r="B117" s="23" t="s">
        <v>7</v>
      </c>
      <c r="C117" s="49">
        <f>SUM(C118)</f>
        <v>0</v>
      </c>
      <c r="D117" s="49">
        <f>SUM(D118)</f>
        <v>0</v>
      </c>
      <c r="E117" s="79">
        <f t="shared" si="3"/>
        <v>0</v>
      </c>
    </row>
    <row r="118" spans="1:5" ht="32.25" thickBot="1">
      <c r="A118" s="18" t="s">
        <v>6</v>
      </c>
      <c r="B118" s="19" t="s">
        <v>5</v>
      </c>
      <c r="C118" s="50"/>
      <c r="D118" s="48"/>
      <c r="E118" s="56">
        <f t="shared" si="3"/>
        <v>0</v>
      </c>
    </row>
    <row r="119" spans="1:5" ht="16.5" thickBot="1">
      <c r="A119" s="31" t="s">
        <v>4</v>
      </c>
      <c r="B119" s="32" t="s">
        <v>3</v>
      </c>
      <c r="C119" s="57">
        <f>C66+C75+C77+C81+C89+C94+C97+C103+C106+C111+C113+C117</f>
        <v>1623368.6</v>
      </c>
      <c r="D119" s="57">
        <f>D66+D75+D77+D81+D89+D94+D97+D103+D106+D111+D113+D117</f>
        <v>1492848.2</v>
      </c>
      <c r="E119" s="57">
        <f t="shared" si="3"/>
        <v>92</v>
      </c>
    </row>
    <row r="120" spans="1:5" ht="48" thickBot="1">
      <c r="A120" s="33" t="s">
        <v>2</v>
      </c>
      <c r="B120" s="34" t="s">
        <v>1</v>
      </c>
      <c r="C120" s="58">
        <f>SUM(C63-C119)</f>
        <v>-45292.3</v>
      </c>
      <c r="D120" s="58">
        <f>SUM(D63-D119)</f>
        <v>1292.1</v>
      </c>
      <c r="E120" s="58"/>
    </row>
    <row r="123" spans="1:5" ht="18.75" customHeight="1">
      <c r="A123" s="130" t="s">
        <v>262</v>
      </c>
      <c r="B123" s="130"/>
      <c r="C123" s="35"/>
      <c r="D123" s="35"/>
      <c r="E123" s="124" t="s">
        <v>265</v>
      </c>
    </row>
    <row r="126" spans="2:5" ht="15.75">
      <c r="B126" s="125" t="s">
        <v>266</v>
      </c>
      <c r="C126" s="120">
        <v>45292.3</v>
      </c>
      <c r="D126" s="120">
        <v>1292.1</v>
      </c>
      <c r="E126" s="120"/>
    </row>
  </sheetData>
  <sheetProtection insertRows="0"/>
  <autoFilter ref="A5:E120"/>
  <mergeCells count="3">
    <mergeCell ref="A2:E2"/>
    <mergeCell ref="A1:E1"/>
    <mergeCell ref="A123:B123"/>
  </mergeCells>
  <printOptions/>
  <pageMargins left="0.1968503937007874" right="0" top="0.1968503937007874" bottom="0.1968503937007874" header="0.31496062992125984" footer="0.31496062992125984"/>
  <pageSetup fitToHeight="4" fitToWidth="1" horizontalDpi="600" verticalDpi="600" orientation="portrait" paperSize="9" scale="77" r:id="rId1"/>
  <rowBreaks count="1" manualBreakCount="1">
    <brk id="6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E125"/>
  <sheetViews>
    <sheetView showZeros="0" tabSelected="1" view="pageBreakPreview" zoomScale="80" zoomScaleNormal="80" zoomScaleSheetLayoutView="80" zoomScalePageLayoutView="0" workbookViewId="0" topLeftCell="A1">
      <pane ySplit="5" topLeftCell="A123" activePane="bottomLeft" state="frozen"/>
      <selection pane="topLeft" activeCell="E122" sqref="E122"/>
      <selection pane="bottomLeft" activeCell="D12" sqref="D12"/>
    </sheetView>
  </sheetViews>
  <sheetFormatPr defaultColWidth="9.00390625" defaultRowHeight="12.75"/>
  <cols>
    <col min="1" max="1" width="21.875" style="4" customWidth="1"/>
    <col min="2" max="2" width="50.625" style="4" customWidth="1"/>
    <col min="3" max="3" width="21.00390625" style="123" customWidth="1"/>
    <col min="4" max="4" width="22.875" style="123" customWidth="1"/>
    <col min="5" max="5" width="27.00390625" style="4" customWidth="1"/>
    <col min="6" max="16384" width="9.125" style="4" customWidth="1"/>
  </cols>
  <sheetData>
    <row r="1" spans="1:5" ht="20.25" customHeight="1">
      <c r="A1" s="129" t="s">
        <v>217</v>
      </c>
      <c r="B1" s="129"/>
      <c r="C1" s="129"/>
      <c r="D1" s="129"/>
      <c r="E1" s="129"/>
    </row>
    <row r="2" spans="1:5" ht="20.25">
      <c r="A2" s="129" t="s">
        <v>267</v>
      </c>
      <c r="B2" s="129"/>
      <c r="C2" s="129"/>
      <c r="D2" s="129"/>
      <c r="E2" s="129"/>
    </row>
    <row r="3" spans="1:5" ht="16.5" thickBot="1">
      <c r="A3" s="5"/>
      <c r="B3" s="6"/>
      <c r="C3" s="7"/>
      <c r="D3" s="7"/>
      <c r="E3" s="8"/>
    </row>
    <row r="4" spans="1:5" ht="32.25" thickBot="1">
      <c r="A4" s="9" t="s">
        <v>196</v>
      </c>
      <c r="B4" s="10" t="s">
        <v>195</v>
      </c>
      <c r="C4" s="11" t="s">
        <v>216</v>
      </c>
      <c r="D4" s="11" t="s">
        <v>194</v>
      </c>
      <c r="E4" s="13" t="s">
        <v>215</v>
      </c>
    </row>
    <row r="5" spans="1:5" ht="16.5" thickBot="1">
      <c r="A5" s="14">
        <v>1</v>
      </c>
      <c r="B5" s="15">
        <v>2</v>
      </c>
      <c r="C5" s="16" t="s">
        <v>0</v>
      </c>
      <c r="D5" s="16">
        <v>5</v>
      </c>
      <c r="E5" s="17">
        <v>6</v>
      </c>
    </row>
    <row r="6" spans="1:5" ht="16.5" thickBot="1">
      <c r="A6" s="68"/>
      <c r="B6" s="36" t="s">
        <v>192</v>
      </c>
      <c r="C6" s="69"/>
      <c r="D6" s="69"/>
      <c r="E6" s="70"/>
    </row>
    <row r="7" spans="1:5" ht="31.5">
      <c r="A7" s="113" t="s">
        <v>191</v>
      </c>
      <c r="B7" s="114" t="s">
        <v>190</v>
      </c>
      <c r="C7" s="115">
        <f>C8+C20</f>
        <v>407303.7</v>
      </c>
      <c r="D7" s="115">
        <f>D8+D20</f>
        <v>436036.5</v>
      </c>
      <c r="E7" s="115">
        <f>IF(C7&gt;0,D7/C7*100,0)</f>
        <v>107.1</v>
      </c>
    </row>
    <row r="8" spans="1:5" ht="15.75">
      <c r="A8" s="116"/>
      <c r="B8" s="42" t="s">
        <v>189</v>
      </c>
      <c r="C8" s="3">
        <f>C9+C12+C19+C11+C16</f>
        <v>302900.7</v>
      </c>
      <c r="D8" s="3">
        <f>D9+D12+D19+D11+D16</f>
        <v>306333</v>
      </c>
      <c r="E8" s="3">
        <f>IF(C8&gt;0,D8/C8*100,0)</f>
        <v>101.1</v>
      </c>
    </row>
    <row r="9" spans="1:5" ht="31.5">
      <c r="A9" s="44" t="s">
        <v>188</v>
      </c>
      <c r="B9" s="45" t="s">
        <v>187</v>
      </c>
      <c r="C9" s="2">
        <f>C10</f>
        <v>265466</v>
      </c>
      <c r="D9" s="2">
        <f>SUM(D10)</f>
        <v>267469</v>
      </c>
      <c r="E9" s="2">
        <f aca="true" t="shared" si="0" ref="E9:E39">IF(C9&gt;0,D9/C9*100,0)</f>
        <v>100.8</v>
      </c>
    </row>
    <row r="10" spans="1:5" ht="31.5">
      <c r="A10" s="40" t="s">
        <v>186</v>
      </c>
      <c r="B10" s="43" t="s">
        <v>185</v>
      </c>
      <c r="C10" s="1">
        <v>265466</v>
      </c>
      <c r="D10" s="1">
        <v>267469</v>
      </c>
      <c r="E10" s="1">
        <f>IF(C10&gt;0,D10/C10*100,0)</f>
        <v>100.8</v>
      </c>
    </row>
    <row r="11" spans="1:5" ht="31.5">
      <c r="A11" s="44" t="s">
        <v>245</v>
      </c>
      <c r="B11" s="45" t="s">
        <v>244</v>
      </c>
      <c r="C11" s="2">
        <v>4413.3</v>
      </c>
      <c r="D11" s="2">
        <v>4932.3</v>
      </c>
      <c r="E11" s="2">
        <f>IF(C11&gt;0,D11/C11*100,0)</f>
        <v>111.8</v>
      </c>
    </row>
    <row r="12" spans="1:5" ht="31.5">
      <c r="A12" s="44" t="s">
        <v>184</v>
      </c>
      <c r="B12" s="45" t="s">
        <v>183</v>
      </c>
      <c r="C12" s="2">
        <f>SUM(C13:C15)</f>
        <v>25609.4</v>
      </c>
      <c r="D12" s="2">
        <f>SUM(D13:D15)</f>
        <v>26099.2</v>
      </c>
      <c r="E12" s="2">
        <f t="shared" si="0"/>
        <v>101.9</v>
      </c>
    </row>
    <row r="13" spans="1:5" ht="31.5">
      <c r="A13" s="40" t="s">
        <v>182</v>
      </c>
      <c r="B13" s="43" t="s">
        <v>181</v>
      </c>
      <c r="C13" s="1">
        <v>24473.6</v>
      </c>
      <c r="D13" s="1">
        <v>24898.2</v>
      </c>
      <c r="E13" s="1">
        <f aca="true" t="shared" si="1" ref="E13:E18">IF(C13&gt;0,D13/C13*100,0)</f>
        <v>101.7</v>
      </c>
    </row>
    <row r="14" spans="1:5" ht="31.5">
      <c r="A14" s="40" t="s">
        <v>180</v>
      </c>
      <c r="B14" s="43" t="s">
        <v>179</v>
      </c>
      <c r="C14" s="1">
        <v>431.8</v>
      </c>
      <c r="D14" s="1">
        <v>435.8</v>
      </c>
      <c r="E14" s="1">
        <f t="shared" si="1"/>
        <v>100.9</v>
      </c>
    </row>
    <row r="15" spans="1:5" ht="31.5">
      <c r="A15" s="40" t="s">
        <v>228</v>
      </c>
      <c r="B15" s="43" t="s">
        <v>229</v>
      </c>
      <c r="C15" s="1">
        <v>704</v>
      </c>
      <c r="D15" s="1">
        <v>765.2</v>
      </c>
      <c r="E15" s="1">
        <f t="shared" si="1"/>
        <v>108.7</v>
      </c>
    </row>
    <row r="16" spans="1:5" ht="31.5">
      <c r="A16" s="44" t="s">
        <v>172</v>
      </c>
      <c r="B16" s="45" t="s">
        <v>171</v>
      </c>
      <c r="C16" s="2">
        <f>SUM(C17:C18)</f>
        <v>7279</v>
      </c>
      <c r="D16" s="2">
        <f>SUM(D17:D18)</f>
        <v>7698.8</v>
      </c>
      <c r="E16" s="2">
        <f t="shared" si="1"/>
        <v>105.8</v>
      </c>
    </row>
    <row r="17" spans="1:5" ht="47.25">
      <c r="A17" s="40" t="s">
        <v>170</v>
      </c>
      <c r="B17" s="43" t="s">
        <v>169</v>
      </c>
      <c r="C17" s="1">
        <v>6978.4</v>
      </c>
      <c r="D17" s="1">
        <v>7388.8</v>
      </c>
      <c r="E17" s="1">
        <f t="shared" si="1"/>
        <v>105.9</v>
      </c>
    </row>
    <row r="18" spans="1:5" ht="47.25">
      <c r="A18" s="40" t="s">
        <v>167</v>
      </c>
      <c r="B18" s="43" t="s">
        <v>166</v>
      </c>
      <c r="C18" s="1">
        <v>300.6</v>
      </c>
      <c r="D18" s="1">
        <v>310</v>
      </c>
      <c r="E18" s="1">
        <f t="shared" si="1"/>
        <v>103.1</v>
      </c>
    </row>
    <row r="19" spans="1:5" ht="47.25">
      <c r="A19" s="44" t="s">
        <v>263</v>
      </c>
      <c r="B19" s="45" t="s">
        <v>164</v>
      </c>
      <c r="C19" s="2">
        <v>133</v>
      </c>
      <c r="D19" s="2">
        <v>133.7</v>
      </c>
      <c r="E19" s="2">
        <f t="shared" si="0"/>
        <v>100.5</v>
      </c>
    </row>
    <row r="20" spans="1:5" ht="15.75">
      <c r="A20" s="116"/>
      <c r="B20" s="42" t="s">
        <v>163</v>
      </c>
      <c r="C20" s="3">
        <f>C21+C29+C30+C31+C34+C47</f>
        <v>104403</v>
      </c>
      <c r="D20" s="3">
        <f>D21+D29+D30+D31+D34+D47</f>
        <v>129703.5</v>
      </c>
      <c r="E20" s="3">
        <f>IF(C20&gt;0,D20/C20*100,0)</f>
        <v>124.2</v>
      </c>
    </row>
    <row r="21" spans="1:5" ht="63">
      <c r="A21" s="44" t="s">
        <v>162</v>
      </c>
      <c r="B21" s="45" t="s">
        <v>161</v>
      </c>
      <c r="C21" s="2">
        <f>SUM(C22:C28)</f>
        <v>39465</v>
      </c>
      <c r="D21" s="2">
        <f>SUM(D22:D28)</f>
        <v>45624.2</v>
      </c>
      <c r="E21" s="2">
        <f t="shared" si="0"/>
        <v>115.6</v>
      </c>
    </row>
    <row r="22" spans="1:5" ht="78.75">
      <c r="A22" s="40" t="s">
        <v>160</v>
      </c>
      <c r="B22" s="43" t="s">
        <v>214</v>
      </c>
      <c r="C22" s="1">
        <v>52.7</v>
      </c>
      <c r="D22" s="1">
        <v>52.7</v>
      </c>
      <c r="E22" s="1">
        <f t="shared" si="0"/>
        <v>100</v>
      </c>
    </row>
    <row r="23" spans="1:5" ht="47.25">
      <c r="A23" s="40" t="s">
        <v>213</v>
      </c>
      <c r="B23" s="43" t="s">
        <v>212</v>
      </c>
      <c r="C23" s="1">
        <v>165</v>
      </c>
      <c r="D23" s="1">
        <v>165</v>
      </c>
      <c r="E23" s="1">
        <f t="shared" si="0"/>
        <v>100</v>
      </c>
    </row>
    <row r="24" spans="1:5" ht="78.75">
      <c r="A24" s="40" t="s">
        <v>158</v>
      </c>
      <c r="B24" s="43" t="s">
        <v>157</v>
      </c>
      <c r="C24" s="1">
        <v>20190.6</v>
      </c>
      <c r="D24" s="1">
        <v>25061.8</v>
      </c>
      <c r="E24" s="1">
        <f t="shared" si="0"/>
        <v>124.1</v>
      </c>
    </row>
    <row r="25" spans="1:5" ht="110.25">
      <c r="A25" s="40" t="s">
        <v>156</v>
      </c>
      <c r="B25" s="43" t="s">
        <v>155</v>
      </c>
      <c r="C25" s="1">
        <v>1368.8</v>
      </c>
      <c r="D25" s="1">
        <v>1661</v>
      </c>
      <c r="E25" s="1">
        <f t="shared" si="0"/>
        <v>121.3</v>
      </c>
    </row>
    <row r="26" spans="1:5" ht="110.25">
      <c r="A26" s="40" t="s">
        <v>154</v>
      </c>
      <c r="B26" s="43" t="s">
        <v>153</v>
      </c>
      <c r="C26" s="1">
        <v>13690</v>
      </c>
      <c r="D26" s="1">
        <v>13723.9</v>
      </c>
      <c r="E26" s="1">
        <f t="shared" si="0"/>
        <v>100.2</v>
      </c>
    </row>
    <row r="27" spans="1:5" ht="31.5">
      <c r="A27" s="40" t="s">
        <v>152</v>
      </c>
      <c r="B27" s="43" t="s">
        <v>151</v>
      </c>
      <c r="C27" s="1">
        <v>27.9</v>
      </c>
      <c r="D27" s="1">
        <v>27.9</v>
      </c>
      <c r="E27" s="1">
        <f t="shared" si="0"/>
        <v>100</v>
      </c>
    </row>
    <row r="28" spans="1:5" ht="110.25">
      <c r="A28" s="40" t="s">
        <v>150</v>
      </c>
      <c r="B28" s="43" t="s">
        <v>149</v>
      </c>
      <c r="C28" s="1">
        <v>3970</v>
      </c>
      <c r="D28" s="1">
        <v>4931.9</v>
      </c>
      <c r="E28" s="1">
        <f t="shared" si="0"/>
        <v>124.2</v>
      </c>
    </row>
    <row r="29" spans="1:5" ht="31.5">
      <c r="A29" s="44" t="s">
        <v>148</v>
      </c>
      <c r="B29" s="45" t="s">
        <v>147</v>
      </c>
      <c r="C29" s="2">
        <v>4523.6</v>
      </c>
      <c r="D29" s="2">
        <v>4665.5</v>
      </c>
      <c r="E29" s="2">
        <f t="shared" si="0"/>
        <v>103.1</v>
      </c>
    </row>
    <row r="30" spans="1:5" ht="31.5">
      <c r="A30" s="44" t="s">
        <v>211</v>
      </c>
      <c r="B30" s="45" t="s">
        <v>210</v>
      </c>
      <c r="C30" s="2">
        <v>50.2</v>
      </c>
      <c r="D30" s="2">
        <v>147.9</v>
      </c>
      <c r="E30" s="2">
        <f t="shared" si="0"/>
        <v>294.6</v>
      </c>
    </row>
    <row r="31" spans="1:5" ht="31.5">
      <c r="A31" s="44" t="s">
        <v>144</v>
      </c>
      <c r="B31" s="45" t="s">
        <v>143</v>
      </c>
      <c r="C31" s="2">
        <f>SUM(C32:C33)</f>
        <v>58017.3</v>
      </c>
      <c r="D31" s="2">
        <f>SUM(D32:D33)</f>
        <v>76536.3</v>
      </c>
      <c r="E31" s="2">
        <f>IF(C31&gt;0,D31/C31*100,0)</f>
        <v>131.9</v>
      </c>
    </row>
    <row r="32" spans="1:5" ht="94.5">
      <c r="A32" s="40" t="s">
        <v>142</v>
      </c>
      <c r="B32" s="43" t="s">
        <v>141</v>
      </c>
      <c r="C32" s="1">
        <v>2402.3</v>
      </c>
      <c r="D32" s="1">
        <v>2406.8</v>
      </c>
      <c r="E32" s="1">
        <f>IF(C32&gt;0,D32/C32*100,0)</f>
        <v>100.2</v>
      </c>
    </row>
    <row r="33" spans="1:5" ht="78.75">
      <c r="A33" s="40" t="s">
        <v>140</v>
      </c>
      <c r="B33" s="43" t="s">
        <v>139</v>
      </c>
      <c r="C33" s="1">
        <v>55615</v>
      </c>
      <c r="D33" s="1">
        <v>74129.5</v>
      </c>
      <c r="E33" s="1">
        <f>IF(C33&gt;0,D33/C33*100,0)</f>
        <v>133.3</v>
      </c>
    </row>
    <row r="34" spans="1:5" ht="31.5">
      <c r="A34" s="44" t="s">
        <v>138</v>
      </c>
      <c r="B34" s="45" t="s">
        <v>137</v>
      </c>
      <c r="C34" s="2">
        <f>SUM(C35:C46)</f>
        <v>2346.9</v>
      </c>
      <c r="D34" s="2">
        <f>D35+D38+D40+D41+D42+D43+D45+D46+D44</f>
        <v>2736.5</v>
      </c>
      <c r="E34" s="2">
        <f>IF(C34&gt;0,D34/C34*100,0)</f>
        <v>116.6</v>
      </c>
    </row>
    <row r="35" spans="1:5" ht="141.75">
      <c r="A35" s="40" t="s">
        <v>209</v>
      </c>
      <c r="B35" s="43" t="s">
        <v>219</v>
      </c>
      <c r="C35" s="1"/>
      <c r="D35" s="1">
        <v>-0.1</v>
      </c>
      <c r="E35" s="1">
        <f t="shared" si="0"/>
        <v>0</v>
      </c>
    </row>
    <row r="36" spans="1:5" ht="0.75" customHeight="1">
      <c r="A36" s="40" t="s">
        <v>208</v>
      </c>
      <c r="B36" s="43" t="s">
        <v>135</v>
      </c>
      <c r="C36" s="1"/>
      <c r="D36" s="1">
        <v>99.2</v>
      </c>
      <c r="E36" s="1">
        <f t="shared" si="0"/>
        <v>0</v>
      </c>
    </row>
    <row r="37" spans="1:5" ht="55.5" customHeight="1">
      <c r="A37" s="127" t="s">
        <v>269</v>
      </c>
      <c r="B37" s="126" t="s">
        <v>268</v>
      </c>
      <c r="C37" s="1">
        <v>4</v>
      </c>
      <c r="D37" s="1"/>
      <c r="E37" s="1"/>
    </row>
    <row r="38" spans="1:5" ht="78" customHeight="1">
      <c r="A38" s="40" t="s">
        <v>221</v>
      </c>
      <c r="B38" s="43" t="s">
        <v>222</v>
      </c>
      <c r="C38" s="1">
        <v>253.5</v>
      </c>
      <c r="D38" s="1">
        <v>257.1</v>
      </c>
      <c r="E38" s="1">
        <f>IF(C38&gt;0,D38/C38*100,0)</f>
        <v>101.4</v>
      </c>
    </row>
    <row r="39" spans="1:5" ht="1.5" customHeight="1">
      <c r="A39" s="40" t="s">
        <v>234</v>
      </c>
      <c r="B39" s="43" t="s">
        <v>235</v>
      </c>
      <c r="C39" s="1"/>
      <c r="D39" s="1">
        <v>69.2</v>
      </c>
      <c r="E39" s="2">
        <f t="shared" si="0"/>
        <v>0</v>
      </c>
    </row>
    <row r="40" spans="1:5" ht="126">
      <c r="A40" s="40" t="s">
        <v>134</v>
      </c>
      <c r="B40" s="43" t="s">
        <v>133</v>
      </c>
      <c r="C40" s="1">
        <v>750</v>
      </c>
      <c r="D40" s="1">
        <v>932.8</v>
      </c>
      <c r="E40" s="1">
        <f aca="true" t="shared" si="2" ref="E40:E58">IF(C40&gt;0,D40/C40*100,0)</f>
        <v>124.4</v>
      </c>
    </row>
    <row r="41" spans="1:5" ht="0.75" customHeight="1">
      <c r="A41" s="40" t="s">
        <v>130</v>
      </c>
      <c r="B41" s="43" t="s">
        <v>129</v>
      </c>
      <c r="C41" s="1"/>
      <c r="D41" s="1"/>
      <c r="E41" s="1">
        <f t="shared" si="2"/>
        <v>0</v>
      </c>
    </row>
    <row r="42" spans="1:5" ht="78.75">
      <c r="A42" s="40" t="s">
        <v>207</v>
      </c>
      <c r="B42" s="43" t="s">
        <v>131</v>
      </c>
      <c r="C42" s="1"/>
      <c r="D42" s="1">
        <v>0</v>
      </c>
      <c r="E42" s="1">
        <f t="shared" si="2"/>
        <v>0</v>
      </c>
    </row>
    <row r="43" spans="1:5" ht="47.25">
      <c r="A43" s="40" t="s">
        <v>130</v>
      </c>
      <c r="B43" s="43" t="s">
        <v>256</v>
      </c>
      <c r="C43" s="1">
        <v>6.2</v>
      </c>
      <c r="D43" s="1">
        <v>6.2</v>
      </c>
      <c r="E43" s="1">
        <f t="shared" si="2"/>
        <v>100</v>
      </c>
    </row>
    <row r="44" spans="1:5" ht="107.25" customHeight="1">
      <c r="A44" s="40" t="s">
        <v>258</v>
      </c>
      <c r="B44" s="43" t="s">
        <v>259</v>
      </c>
      <c r="C44" s="1">
        <v>137.2</v>
      </c>
      <c r="D44" s="1">
        <v>137.5</v>
      </c>
      <c r="E44" s="1">
        <f t="shared" si="2"/>
        <v>100.2</v>
      </c>
    </row>
    <row r="45" spans="1:5" ht="47.25">
      <c r="A45" s="40" t="s">
        <v>128</v>
      </c>
      <c r="B45" s="43" t="s">
        <v>206</v>
      </c>
      <c r="C45" s="1">
        <v>46.9</v>
      </c>
      <c r="D45" s="1">
        <v>48.2</v>
      </c>
      <c r="E45" s="1">
        <f t="shared" si="2"/>
        <v>102.8</v>
      </c>
    </row>
    <row r="46" spans="1:5" ht="63">
      <c r="A46" s="40" t="s">
        <v>126</v>
      </c>
      <c r="B46" s="43" t="s">
        <v>125</v>
      </c>
      <c r="C46" s="1">
        <v>1149.1</v>
      </c>
      <c r="D46" s="1">
        <v>1354.8</v>
      </c>
      <c r="E46" s="1">
        <f>IF(C46&gt;0,D46/C46*100,0)</f>
        <v>117.9</v>
      </c>
    </row>
    <row r="47" spans="1:5" ht="31.5">
      <c r="A47" s="41" t="s">
        <v>124</v>
      </c>
      <c r="B47" s="42" t="s">
        <v>123</v>
      </c>
      <c r="C47" s="3"/>
      <c r="D47" s="3">
        <v>-6.9</v>
      </c>
      <c r="E47" s="3">
        <f t="shared" si="2"/>
        <v>0</v>
      </c>
    </row>
    <row r="48" spans="1:5" ht="31.5">
      <c r="A48" s="40" t="s">
        <v>205</v>
      </c>
      <c r="B48" s="43" t="s">
        <v>121</v>
      </c>
      <c r="C48" s="1"/>
      <c r="D48" s="1">
        <v>-6.9</v>
      </c>
      <c r="E48" s="1">
        <f t="shared" si="2"/>
        <v>0</v>
      </c>
    </row>
    <row r="49" spans="1:5" ht="31.5">
      <c r="A49" s="40" t="s">
        <v>120</v>
      </c>
      <c r="B49" s="43" t="s">
        <v>123</v>
      </c>
      <c r="C49" s="1"/>
      <c r="D49" s="1">
        <v>0</v>
      </c>
      <c r="E49" s="1">
        <f t="shared" si="2"/>
        <v>0</v>
      </c>
    </row>
    <row r="50" spans="1:5" ht="31.5">
      <c r="A50" s="41" t="s">
        <v>118</v>
      </c>
      <c r="B50" s="42" t="s">
        <v>117</v>
      </c>
      <c r="C50" s="3">
        <f>C51+C56+C57+C58</f>
        <v>1041968.8</v>
      </c>
      <c r="D50" s="3">
        <f>D51+D56+D57+D58</f>
        <v>934752.2</v>
      </c>
      <c r="E50" s="3">
        <f aca="true" t="shared" si="3" ref="E50:E55">IF(C50&gt;0,D50/C50*100,0)</f>
        <v>89.7</v>
      </c>
    </row>
    <row r="51" spans="1:5" ht="31.5">
      <c r="A51" s="40" t="s">
        <v>116</v>
      </c>
      <c r="B51" s="43" t="s">
        <v>115</v>
      </c>
      <c r="C51" s="1">
        <v>1023056.1</v>
      </c>
      <c r="D51" s="1">
        <v>915838.5</v>
      </c>
      <c r="E51" s="1">
        <f t="shared" si="3"/>
        <v>89.5</v>
      </c>
    </row>
    <row r="52" spans="1:5" ht="31.5">
      <c r="A52" s="40" t="s">
        <v>114</v>
      </c>
      <c r="B52" s="43" t="s">
        <v>113</v>
      </c>
      <c r="C52" s="1">
        <v>20954.1</v>
      </c>
      <c r="D52" s="1">
        <v>20954.1</v>
      </c>
      <c r="E52" s="1">
        <f t="shared" si="3"/>
        <v>100</v>
      </c>
    </row>
    <row r="53" spans="1:5" ht="47.25">
      <c r="A53" s="40" t="s">
        <v>112</v>
      </c>
      <c r="B53" s="43" t="s">
        <v>111</v>
      </c>
      <c r="C53" s="1">
        <v>266602.4</v>
      </c>
      <c r="D53" s="1">
        <v>160105.5</v>
      </c>
      <c r="E53" s="1">
        <f t="shared" si="3"/>
        <v>60.1</v>
      </c>
    </row>
    <row r="54" spans="1:5" ht="31.5">
      <c r="A54" s="40" t="s">
        <v>110</v>
      </c>
      <c r="B54" s="43" t="s">
        <v>109</v>
      </c>
      <c r="C54" s="1">
        <v>676548.4</v>
      </c>
      <c r="D54" s="1">
        <v>675827.8</v>
      </c>
      <c r="E54" s="1">
        <f t="shared" si="3"/>
        <v>99.9</v>
      </c>
    </row>
    <row r="55" spans="1:5" ht="31.5">
      <c r="A55" s="40" t="s">
        <v>236</v>
      </c>
      <c r="B55" s="43" t="s">
        <v>107</v>
      </c>
      <c r="C55" s="1">
        <v>58951.1</v>
      </c>
      <c r="D55" s="1">
        <v>58951.1</v>
      </c>
      <c r="E55" s="1">
        <f t="shared" si="3"/>
        <v>100</v>
      </c>
    </row>
    <row r="56" spans="1:5" ht="31.5">
      <c r="A56" s="44" t="s">
        <v>106</v>
      </c>
      <c r="B56" s="45" t="s">
        <v>105</v>
      </c>
      <c r="C56" s="2">
        <v>0</v>
      </c>
      <c r="D56" s="2">
        <v>1</v>
      </c>
      <c r="E56" s="1">
        <f t="shared" si="2"/>
        <v>0</v>
      </c>
    </row>
    <row r="57" spans="1:5" ht="47.25">
      <c r="A57" s="41" t="s">
        <v>223</v>
      </c>
      <c r="B57" s="42" t="s">
        <v>204</v>
      </c>
      <c r="C57" s="3">
        <v>21007.8</v>
      </c>
      <c r="D57" s="3">
        <v>21007.8</v>
      </c>
      <c r="E57" s="3">
        <f t="shared" si="2"/>
        <v>100</v>
      </c>
    </row>
    <row r="58" spans="1:5" ht="31.5">
      <c r="A58" s="41" t="s">
        <v>104</v>
      </c>
      <c r="B58" s="42" t="s">
        <v>103</v>
      </c>
      <c r="C58" s="3">
        <v>-2095.1</v>
      </c>
      <c r="D58" s="3">
        <v>-2095.1</v>
      </c>
      <c r="E58" s="3">
        <f t="shared" si="2"/>
        <v>0</v>
      </c>
    </row>
    <row r="59" spans="1:5" ht="32.25" thickBot="1">
      <c r="A59" s="117" t="s">
        <v>102</v>
      </c>
      <c r="B59" s="118" t="s">
        <v>101</v>
      </c>
      <c r="C59" s="119">
        <f>C50+C7</f>
        <v>1449272.5</v>
      </c>
      <c r="D59" s="119">
        <f>D50+D7</f>
        <v>1370788.7</v>
      </c>
      <c r="E59" s="119">
        <f>IF(C59&gt;0,D59/C59*100,0)</f>
        <v>94.6</v>
      </c>
    </row>
    <row r="60" spans="1:5" ht="15.75">
      <c r="A60" s="25"/>
      <c r="B60" s="26"/>
      <c r="C60" s="111"/>
      <c r="D60" s="111"/>
      <c r="E60" s="112"/>
    </row>
    <row r="61" spans="1:5" ht="15.75">
      <c r="A61" s="27"/>
      <c r="B61" s="28" t="s">
        <v>100</v>
      </c>
      <c r="C61" s="65"/>
      <c r="D61" s="65"/>
      <c r="E61" s="78"/>
    </row>
    <row r="62" spans="1:5" ht="15.75">
      <c r="A62" s="22" t="s">
        <v>99</v>
      </c>
      <c r="B62" s="23" t="s">
        <v>98</v>
      </c>
      <c r="C62" s="49">
        <f>SUM(C63:C70)</f>
        <v>90220.3</v>
      </c>
      <c r="D62" s="49">
        <f>SUM(D63:D70)</f>
        <v>90218.9</v>
      </c>
      <c r="E62" s="79">
        <f aca="true" t="shared" si="4" ref="E62:E94">IF(C62&gt;0,D62/C62*100,0)</f>
        <v>100</v>
      </c>
    </row>
    <row r="63" spans="1:5" ht="31.5">
      <c r="A63" s="21" t="s">
        <v>97</v>
      </c>
      <c r="B63" s="24" t="s">
        <v>96</v>
      </c>
      <c r="C63" s="56">
        <v>2039.4</v>
      </c>
      <c r="D63" s="56">
        <v>2039.4</v>
      </c>
      <c r="E63" s="56">
        <f t="shared" si="4"/>
        <v>100</v>
      </c>
    </row>
    <row r="64" spans="1:5" ht="63">
      <c r="A64" s="21" t="s">
        <v>95</v>
      </c>
      <c r="B64" s="24" t="s">
        <v>94</v>
      </c>
      <c r="C64" s="56">
        <v>5406.5</v>
      </c>
      <c r="D64" s="56">
        <v>5406.5</v>
      </c>
      <c r="E64" s="56">
        <f t="shared" si="4"/>
        <v>100</v>
      </c>
    </row>
    <row r="65" spans="1:5" ht="47.25">
      <c r="A65" s="21" t="s">
        <v>93</v>
      </c>
      <c r="B65" s="24" t="s">
        <v>92</v>
      </c>
      <c r="C65" s="56">
        <v>34020.1</v>
      </c>
      <c r="D65" s="56">
        <v>34020.1</v>
      </c>
      <c r="E65" s="56">
        <f t="shared" si="4"/>
        <v>100</v>
      </c>
    </row>
    <row r="66" spans="1:5" ht="15.75">
      <c r="A66" s="21" t="s">
        <v>91</v>
      </c>
      <c r="B66" s="24" t="s">
        <v>90</v>
      </c>
      <c r="C66" s="56">
        <v>3.6</v>
      </c>
      <c r="D66" s="56">
        <v>3.6</v>
      </c>
      <c r="E66" s="56">
        <f t="shared" si="4"/>
        <v>100</v>
      </c>
    </row>
    <row r="67" spans="1:5" ht="47.25">
      <c r="A67" s="21" t="s">
        <v>89</v>
      </c>
      <c r="B67" s="24" t="s">
        <v>88</v>
      </c>
      <c r="C67" s="56">
        <v>10574.9</v>
      </c>
      <c r="D67" s="56">
        <v>10573.5</v>
      </c>
      <c r="E67" s="56">
        <f t="shared" si="4"/>
        <v>100</v>
      </c>
    </row>
    <row r="68" spans="1:5" ht="15.75">
      <c r="A68" s="21" t="s">
        <v>87</v>
      </c>
      <c r="B68" s="24"/>
      <c r="C68" s="56"/>
      <c r="D68" s="56"/>
      <c r="E68" s="56">
        <f t="shared" si="4"/>
        <v>0</v>
      </c>
    </row>
    <row r="69" spans="1:5" ht="15.75">
      <c r="A69" s="21" t="s">
        <v>85</v>
      </c>
      <c r="B69" s="24" t="s">
        <v>84</v>
      </c>
      <c r="C69" s="56">
        <v>0</v>
      </c>
      <c r="D69" s="56">
        <v>0</v>
      </c>
      <c r="E69" s="56">
        <f t="shared" si="4"/>
        <v>0</v>
      </c>
    </row>
    <row r="70" spans="1:5" ht="15.75">
      <c r="A70" s="21" t="s">
        <v>83</v>
      </c>
      <c r="B70" s="24" t="s">
        <v>82</v>
      </c>
      <c r="C70" s="56">
        <v>38175.8</v>
      </c>
      <c r="D70" s="56">
        <v>38175.8</v>
      </c>
      <c r="E70" s="56">
        <f t="shared" si="4"/>
        <v>100</v>
      </c>
    </row>
    <row r="71" spans="1:5" ht="15.75">
      <c r="A71" s="22" t="s">
        <v>81</v>
      </c>
      <c r="B71" s="23" t="s">
        <v>80</v>
      </c>
      <c r="C71" s="49">
        <f>SUM(C72)</f>
        <v>1263.5</v>
      </c>
      <c r="D71" s="49">
        <f>SUM(D72)</f>
        <v>1263.5</v>
      </c>
      <c r="E71" s="79">
        <f t="shared" si="4"/>
        <v>100</v>
      </c>
    </row>
    <row r="72" spans="1:5" ht="15.75">
      <c r="A72" s="18" t="s">
        <v>79</v>
      </c>
      <c r="B72" s="19" t="s">
        <v>78</v>
      </c>
      <c r="C72" s="56">
        <v>1263.5</v>
      </c>
      <c r="D72" s="56">
        <v>1263.5</v>
      </c>
      <c r="E72" s="56">
        <f t="shared" si="4"/>
        <v>100</v>
      </c>
    </row>
    <row r="73" spans="1:5" ht="31.5">
      <c r="A73" s="22" t="s">
        <v>77</v>
      </c>
      <c r="B73" s="23" t="s">
        <v>76</v>
      </c>
      <c r="C73" s="49">
        <f>SUM(C74:C76)</f>
        <v>5210.2</v>
      </c>
      <c r="D73" s="49">
        <f>SUM(D74:D76)</f>
        <v>5210.2</v>
      </c>
      <c r="E73" s="79">
        <f t="shared" si="4"/>
        <v>100</v>
      </c>
    </row>
    <row r="74" spans="1:5" ht="15.75">
      <c r="A74" s="21" t="s">
        <v>75</v>
      </c>
      <c r="B74" s="24" t="s">
        <v>74</v>
      </c>
      <c r="C74" s="50"/>
      <c r="D74" s="50"/>
      <c r="E74" s="56">
        <f t="shared" si="4"/>
        <v>0</v>
      </c>
    </row>
    <row r="75" spans="1:5" ht="47.25">
      <c r="A75" s="21" t="s">
        <v>73</v>
      </c>
      <c r="B75" s="24" t="s">
        <v>72</v>
      </c>
      <c r="C75" s="50">
        <v>5210.2</v>
      </c>
      <c r="D75" s="50">
        <v>5210.2</v>
      </c>
      <c r="E75" s="56">
        <f t="shared" si="4"/>
        <v>100</v>
      </c>
    </row>
    <row r="76" spans="1:5" ht="15.75">
      <c r="A76" s="21" t="s">
        <v>71</v>
      </c>
      <c r="B76" s="24" t="s">
        <v>70</v>
      </c>
      <c r="C76" s="50">
        <v>0</v>
      </c>
      <c r="D76" s="50">
        <v>0</v>
      </c>
      <c r="E76" s="56">
        <f t="shared" si="4"/>
        <v>0</v>
      </c>
    </row>
    <row r="77" spans="1:5" ht="15.75">
      <c r="A77" s="22" t="s">
        <v>69</v>
      </c>
      <c r="B77" s="23" t="s">
        <v>68</v>
      </c>
      <c r="C77" s="49">
        <f>SUM(C78:C84)</f>
        <v>135229.2</v>
      </c>
      <c r="D77" s="49">
        <f>SUM(D78:D84)</f>
        <v>133673.5</v>
      </c>
      <c r="E77" s="79">
        <f t="shared" si="4"/>
        <v>98.8</v>
      </c>
    </row>
    <row r="78" spans="1:5" ht="15.75">
      <c r="A78" s="21" t="s">
        <v>67</v>
      </c>
      <c r="B78" s="24" t="s">
        <v>66</v>
      </c>
      <c r="C78" s="50">
        <v>796.1</v>
      </c>
      <c r="D78" s="50">
        <v>796.1</v>
      </c>
      <c r="E78" s="56">
        <f t="shared" si="4"/>
        <v>100</v>
      </c>
    </row>
    <row r="79" spans="1:5" ht="15.75">
      <c r="A79" s="21" t="s">
        <v>65</v>
      </c>
      <c r="B79" s="24" t="s">
        <v>64</v>
      </c>
      <c r="C79" s="50"/>
      <c r="D79" s="50"/>
      <c r="E79" s="56">
        <f t="shared" si="4"/>
        <v>0</v>
      </c>
    </row>
    <row r="80" spans="1:5" ht="15.75">
      <c r="A80" s="21" t="s">
        <v>63</v>
      </c>
      <c r="B80" s="24" t="s">
        <v>62</v>
      </c>
      <c r="C80" s="50">
        <v>109442.1</v>
      </c>
      <c r="D80" s="50">
        <v>108765.8</v>
      </c>
      <c r="E80" s="56">
        <f t="shared" si="4"/>
        <v>99.4</v>
      </c>
    </row>
    <row r="81" spans="1:5" ht="15.75">
      <c r="A81" s="21" t="s">
        <v>253</v>
      </c>
      <c r="B81" s="24" t="s">
        <v>254</v>
      </c>
      <c r="C81" s="50">
        <v>4932</v>
      </c>
      <c r="D81" s="50">
        <v>4932</v>
      </c>
      <c r="E81" s="56">
        <f t="shared" si="4"/>
        <v>100</v>
      </c>
    </row>
    <row r="82" spans="1:5" ht="15.75">
      <c r="A82" s="21" t="s">
        <v>61</v>
      </c>
      <c r="B82" s="24" t="s">
        <v>60</v>
      </c>
      <c r="C82" s="50">
        <v>8467.2</v>
      </c>
      <c r="D82" s="50">
        <v>7587.8</v>
      </c>
      <c r="E82" s="56">
        <f t="shared" si="4"/>
        <v>89.6</v>
      </c>
    </row>
    <row r="83" spans="1:5" ht="15.75">
      <c r="A83" s="21" t="s">
        <v>247</v>
      </c>
      <c r="B83" s="24" t="s">
        <v>250</v>
      </c>
      <c r="C83" s="50">
        <v>2341.2</v>
      </c>
      <c r="D83" s="50">
        <v>2341.2</v>
      </c>
      <c r="E83" s="56">
        <f t="shared" si="4"/>
        <v>100</v>
      </c>
    </row>
    <row r="84" spans="1:5" ht="31.5">
      <c r="A84" s="21" t="s">
        <v>59</v>
      </c>
      <c r="B84" s="24" t="s">
        <v>49</v>
      </c>
      <c r="C84" s="50">
        <v>9250.6</v>
      </c>
      <c r="D84" s="50">
        <v>9250.6</v>
      </c>
      <c r="E84" s="56">
        <f t="shared" si="4"/>
        <v>100</v>
      </c>
    </row>
    <row r="85" spans="1:5" ht="15.75">
      <c r="A85" s="22" t="s">
        <v>58</v>
      </c>
      <c r="B85" s="23" t="s">
        <v>57</v>
      </c>
      <c r="C85" s="49">
        <f>SUM(C86:C89)</f>
        <v>88130.7</v>
      </c>
      <c r="D85" s="49">
        <f>SUM(D86:D89)</f>
        <v>59114.6</v>
      </c>
      <c r="E85" s="79">
        <f t="shared" si="4"/>
        <v>67.1</v>
      </c>
    </row>
    <row r="86" spans="1:5" ht="15.75">
      <c r="A86" s="21" t="s">
        <v>56</v>
      </c>
      <c r="B86" s="24" t="s">
        <v>55</v>
      </c>
      <c r="C86" s="48">
        <v>63630.1</v>
      </c>
      <c r="D86" s="48">
        <v>36714.7</v>
      </c>
      <c r="E86" s="56">
        <f t="shared" si="4"/>
        <v>57.7</v>
      </c>
    </row>
    <row r="87" spans="1:5" ht="15.75">
      <c r="A87" s="21" t="s">
        <v>54</v>
      </c>
      <c r="B87" s="24" t="s">
        <v>53</v>
      </c>
      <c r="C87" s="48">
        <v>23492.3</v>
      </c>
      <c r="D87" s="48">
        <v>21391.6</v>
      </c>
      <c r="E87" s="56">
        <f t="shared" si="4"/>
        <v>91.1</v>
      </c>
    </row>
    <row r="88" spans="1:5" ht="15.75">
      <c r="A88" s="21" t="s">
        <v>52</v>
      </c>
      <c r="B88" s="24" t="s">
        <v>51</v>
      </c>
      <c r="C88" s="48">
        <v>265</v>
      </c>
      <c r="D88" s="48">
        <v>265</v>
      </c>
      <c r="E88" s="56">
        <f t="shared" si="4"/>
        <v>100</v>
      </c>
    </row>
    <row r="89" spans="1:5" ht="31.5">
      <c r="A89" s="21" t="s">
        <v>50</v>
      </c>
      <c r="B89" s="24" t="s">
        <v>203</v>
      </c>
      <c r="C89" s="48">
        <v>743.3</v>
      </c>
      <c r="D89" s="48">
        <v>743.3</v>
      </c>
      <c r="E89" s="56">
        <f t="shared" si="4"/>
        <v>100</v>
      </c>
    </row>
    <row r="90" spans="1:5" ht="15.75">
      <c r="A90" s="22" t="s">
        <v>48</v>
      </c>
      <c r="B90" s="23" t="s">
        <v>47</v>
      </c>
      <c r="C90" s="51">
        <v>0</v>
      </c>
      <c r="D90" s="51">
        <v>0</v>
      </c>
      <c r="E90" s="80">
        <f t="shared" si="4"/>
        <v>0</v>
      </c>
    </row>
    <row r="91" spans="1:5" ht="15.75">
      <c r="A91" s="18" t="s">
        <v>251</v>
      </c>
      <c r="B91" s="19" t="s">
        <v>252</v>
      </c>
      <c r="C91" s="52">
        <v>0</v>
      </c>
      <c r="D91" s="52">
        <v>0</v>
      </c>
      <c r="E91" s="81">
        <f t="shared" si="4"/>
        <v>0</v>
      </c>
    </row>
    <row r="92" spans="1:5" ht="31.5">
      <c r="A92" s="18" t="s">
        <v>46</v>
      </c>
      <c r="B92" s="19" t="s">
        <v>45</v>
      </c>
      <c r="C92" s="52"/>
      <c r="D92" s="52"/>
      <c r="E92" s="81">
        <f t="shared" si="4"/>
        <v>0</v>
      </c>
    </row>
    <row r="93" spans="1:5" ht="15.75">
      <c r="A93" s="22" t="s">
        <v>44</v>
      </c>
      <c r="B93" s="23" t="s">
        <v>43</v>
      </c>
      <c r="C93" s="49">
        <f>SUM(C94,C95,C96,C97,C98)</f>
        <v>950822.1</v>
      </c>
      <c r="D93" s="49">
        <f>SUM(D94:D98)</f>
        <v>854652.1</v>
      </c>
      <c r="E93" s="79">
        <f t="shared" si="4"/>
        <v>89.9</v>
      </c>
    </row>
    <row r="94" spans="1:5" ht="15.75">
      <c r="A94" s="21" t="s">
        <v>42</v>
      </c>
      <c r="B94" s="24" t="s">
        <v>41</v>
      </c>
      <c r="C94" s="56">
        <v>454333.1</v>
      </c>
      <c r="D94" s="52">
        <v>358213.7</v>
      </c>
      <c r="E94" s="56">
        <f t="shared" si="4"/>
        <v>78.8</v>
      </c>
    </row>
    <row r="95" spans="1:5" ht="15.75">
      <c r="A95" s="21" t="s">
        <v>40</v>
      </c>
      <c r="B95" s="24" t="s">
        <v>39</v>
      </c>
      <c r="C95" s="52">
        <v>441270</v>
      </c>
      <c r="D95" s="52">
        <v>441269.2</v>
      </c>
      <c r="E95" s="56">
        <f aca="true" t="shared" si="5" ref="E95:E118">IF(C95&gt;0,D95/C95*100,0)</f>
        <v>100</v>
      </c>
    </row>
    <row r="96" spans="1:5" ht="31.5">
      <c r="A96" s="21" t="s">
        <v>38</v>
      </c>
      <c r="B96" s="24" t="s">
        <v>37</v>
      </c>
      <c r="C96" s="52">
        <v>119.7</v>
      </c>
      <c r="D96" s="52">
        <v>119.7</v>
      </c>
      <c r="E96" s="56">
        <f t="shared" si="5"/>
        <v>100</v>
      </c>
    </row>
    <row r="97" spans="1:5" ht="15.75">
      <c r="A97" s="21" t="s">
        <v>36</v>
      </c>
      <c r="B97" s="24" t="s">
        <v>35</v>
      </c>
      <c r="C97" s="52">
        <v>10204.3</v>
      </c>
      <c r="D97" s="52">
        <v>10204.3</v>
      </c>
      <c r="E97" s="56">
        <f t="shared" si="5"/>
        <v>100</v>
      </c>
    </row>
    <row r="98" spans="1:5" ht="15.75">
      <c r="A98" s="21" t="s">
        <v>34</v>
      </c>
      <c r="B98" s="24" t="s">
        <v>33</v>
      </c>
      <c r="C98" s="52">
        <v>44895</v>
      </c>
      <c r="D98" s="52">
        <v>44845.2</v>
      </c>
      <c r="E98" s="56">
        <f t="shared" si="5"/>
        <v>99.9</v>
      </c>
    </row>
    <row r="99" spans="1:5" ht="15.75">
      <c r="A99" s="22" t="s">
        <v>32</v>
      </c>
      <c r="B99" s="23" t="s">
        <v>31</v>
      </c>
      <c r="C99" s="49">
        <f>SUM(C100:C101)</f>
        <v>71079.9</v>
      </c>
      <c r="D99" s="49">
        <f>SUM(D100:D101)</f>
        <v>71079.9</v>
      </c>
      <c r="E99" s="79">
        <f t="shared" si="5"/>
        <v>100</v>
      </c>
    </row>
    <row r="100" spans="1:5" ht="15.75">
      <c r="A100" s="21" t="s">
        <v>30</v>
      </c>
      <c r="B100" s="24" t="s">
        <v>29</v>
      </c>
      <c r="C100" s="52">
        <v>63685.4</v>
      </c>
      <c r="D100" s="52">
        <v>63685.4</v>
      </c>
      <c r="E100" s="56">
        <f t="shared" si="5"/>
        <v>100</v>
      </c>
    </row>
    <row r="101" spans="1:5" ht="31.5">
      <c r="A101" s="21" t="s">
        <v>28</v>
      </c>
      <c r="B101" s="24" t="s">
        <v>27</v>
      </c>
      <c r="C101" s="52">
        <v>7394.5</v>
      </c>
      <c r="D101" s="52">
        <v>7394.5</v>
      </c>
      <c r="E101" s="56">
        <f t="shared" si="5"/>
        <v>100</v>
      </c>
    </row>
    <row r="102" spans="1:5" ht="15.75">
      <c r="A102" s="22" t="s">
        <v>26</v>
      </c>
      <c r="B102" s="23" t="s">
        <v>25</v>
      </c>
      <c r="C102" s="49">
        <f>SUM(C103:C106)</f>
        <v>35786.8</v>
      </c>
      <c r="D102" s="49">
        <f>SUM(D103:D106)</f>
        <v>35310.9</v>
      </c>
      <c r="E102" s="79">
        <f t="shared" si="5"/>
        <v>98.7</v>
      </c>
    </row>
    <row r="103" spans="1:5" ht="15.75">
      <c r="A103" s="21" t="s">
        <v>242</v>
      </c>
      <c r="B103" s="24" t="s">
        <v>243</v>
      </c>
      <c r="C103" s="52">
        <v>4500.8</v>
      </c>
      <c r="D103" s="52">
        <v>4500.8</v>
      </c>
      <c r="E103" s="56">
        <f t="shared" si="5"/>
        <v>100</v>
      </c>
    </row>
    <row r="104" spans="1:5" ht="15.75">
      <c r="A104" s="21" t="s">
        <v>24</v>
      </c>
      <c r="B104" s="24" t="s">
        <v>23</v>
      </c>
      <c r="C104" s="52">
        <v>8153.4</v>
      </c>
      <c r="D104" s="52">
        <v>7724.4</v>
      </c>
      <c r="E104" s="56">
        <f t="shared" si="5"/>
        <v>94.7</v>
      </c>
    </row>
    <row r="105" spans="1:5" ht="15.75">
      <c r="A105" s="21" t="s">
        <v>22</v>
      </c>
      <c r="B105" s="24" t="s">
        <v>21</v>
      </c>
      <c r="C105" s="52">
        <v>21805</v>
      </c>
      <c r="D105" s="52">
        <v>21758.1</v>
      </c>
      <c r="E105" s="56">
        <f t="shared" si="5"/>
        <v>99.8</v>
      </c>
    </row>
    <row r="106" spans="1:5" ht="15.75">
      <c r="A106" s="29" t="s">
        <v>20</v>
      </c>
      <c r="B106" s="30" t="s">
        <v>19</v>
      </c>
      <c r="C106" s="52">
        <v>1327.6</v>
      </c>
      <c r="D106" s="52">
        <v>1327.6</v>
      </c>
      <c r="E106" s="56">
        <f t="shared" si="5"/>
        <v>100</v>
      </c>
    </row>
    <row r="107" spans="1:5" ht="15.75">
      <c r="A107" s="22" t="s">
        <v>18</v>
      </c>
      <c r="B107" s="23" t="s">
        <v>17</v>
      </c>
      <c r="C107" s="49">
        <f>SUM(C108)</f>
        <v>43298.2</v>
      </c>
      <c r="D107" s="49">
        <f>SUM(D108)</f>
        <v>43298.2</v>
      </c>
      <c r="E107" s="79">
        <f t="shared" si="5"/>
        <v>100</v>
      </c>
    </row>
    <row r="108" spans="1:5" ht="15.75">
      <c r="A108" s="18" t="s">
        <v>16</v>
      </c>
      <c r="B108" s="19" t="s">
        <v>15</v>
      </c>
      <c r="C108" s="52">
        <v>43298.2</v>
      </c>
      <c r="D108" s="52">
        <v>43298.2</v>
      </c>
      <c r="E108" s="56">
        <f t="shared" si="5"/>
        <v>100</v>
      </c>
    </row>
    <row r="109" spans="1:5" ht="15.75">
      <c r="A109" s="22" t="s">
        <v>14</v>
      </c>
      <c r="B109" s="23" t="s">
        <v>13</v>
      </c>
      <c r="C109" s="49">
        <f>SUM(C110:C112)</f>
        <v>4188</v>
      </c>
      <c r="D109" s="49">
        <f>SUM(D110:D112)</f>
        <v>4188</v>
      </c>
      <c r="E109" s="79">
        <f t="shared" si="5"/>
        <v>100</v>
      </c>
    </row>
    <row r="110" spans="1:5" ht="15.75">
      <c r="A110" s="18" t="s">
        <v>248</v>
      </c>
      <c r="B110" s="19" t="s">
        <v>249</v>
      </c>
      <c r="C110" s="52">
        <v>2540.3</v>
      </c>
      <c r="D110" s="52">
        <v>2540.3</v>
      </c>
      <c r="E110" s="56">
        <f t="shared" si="5"/>
        <v>100</v>
      </c>
    </row>
    <row r="111" spans="1:5" ht="15.75">
      <c r="A111" s="18" t="s">
        <v>12</v>
      </c>
      <c r="B111" s="19" t="s">
        <v>11</v>
      </c>
      <c r="C111" s="52">
        <v>1391.8</v>
      </c>
      <c r="D111" s="52">
        <v>1391.8</v>
      </c>
      <c r="E111" s="56">
        <f t="shared" si="5"/>
        <v>100</v>
      </c>
    </row>
    <row r="112" spans="1:5" ht="31.5">
      <c r="A112" s="18" t="s">
        <v>10</v>
      </c>
      <c r="B112" s="19" t="s">
        <v>9</v>
      </c>
      <c r="C112" s="52">
        <v>255.9</v>
      </c>
      <c r="D112" s="52">
        <v>255.9</v>
      </c>
      <c r="E112" s="56">
        <f t="shared" si="5"/>
        <v>100</v>
      </c>
    </row>
    <row r="113" spans="1:5" ht="31.5">
      <c r="A113" s="22" t="s">
        <v>8</v>
      </c>
      <c r="B113" s="23" t="s">
        <v>7</v>
      </c>
      <c r="C113" s="49">
        <f>SUM(C114)</f>
        <v>0</v>
      </c>
      <c r="D113" s="49">
        <f>SUM(D114)</f>
        <v>0</v>
      </c>
      <c r="E113" s="79">
        <f t="shared" si="5"/>
        <v>0</v>
      </c>
    </row>
    <row r="114" spans="1:5" ht="31.5">
      <c r="A114" s="18" t="s">
        <v>6</v>
      </c>
      <c r="B114" s="19" t="s">
        <v>5</v>
      </c>
      <c r="C114" s="50">
        <v>0</v>
      </c>
      <c r="D114" s="50">
        <v>0</v>
      </c>
      <c r="E114" s="56">
        <f t="shared" si="5"/>
        <v>0</v>
      </c>
    </row>
    <row r="115" spans="1:5" ht="63">
      <c r="A115" s="22" t="s">
        <v>202</v>
      </c>
      <c r="B115" s="23" t="s">
        <v>201</v>
      </c>
      <c r="C115" s="49">
        <f>SUM(C116:C117)</f>
        <v>43938.7</v>
      </c>
      <c r="D115" s="49">
        <f>SUM(D116:D117)</f>
        <v>43938.7</v>
      </c>
      <c r="E115" s="79">
        <f t="shared" si="5"/>
        <v>100</v>
      </c>
    </row>
    <row r="116" spans="1:5" ht="47.25">
      <c r="A116" s="18" t="s">
        <v>200</v>
      </c>
      <c r="B116" s="19" t="s">
        <v>199</v>
      </c>
      <c r="C116" s="50">
        <v>10963.6</v>
      </c>
      <c r="D116" s="50">
        <v>10963.6</v>
      </c>
      <c r="E116" s="56">
        <f t="shared" si="5"/>
        <v>100</v>
      </c>
    </row>
    <row r="117" spans="1:5" ht="32.25" thickBot="1">
      <c r="A117" s="63" t="s">
        <v>198</v>
      </c>
      <c r="B117" s="64" t="s">
        <v>197</v>
      </c>
      <c r="C117" s="50">
        <v>32975.1</v>
      </c>
      <c r="D117" s="50">
        <v>32975.1</v>
      </c>
      <c r="E117" s="56">
        <f t="shared" si="5"/>
        <v>100</v>
      </c>
    </row>
    <row r="118" spans="1:5" ht="16.5" thickBot="1">
      <c r="A118" s="31" t="s">
        <v>4</v>
      </c>
      <c r="B118" s="32" t="s">
        <v>3</v>
      </c>
      <c r="C118" s="57">
        <f>C62+C71+C73+C77+C85+C90+C93+C99+C102+C107+C109+C113+C115</f>
        <v>1469167.6</v>
      </c>
      <c r="D118" s="57">
        <f>D62+D71+D73+D77+D85+D90+D93+D99+D102+D107+D109+D113+D115</f>
        <v>1341948.5</v>
      </c>
      <c r="E118" s="82">
        <f t="shared" si="5"/>
        <v>91.3</v>
      </c>
    </row>
    <row r="119" spans="1:5" ht="48" thickBot="1">
      <c r="A119" s="33" t="s">
        <v>2</v>
      </c>
      <c r="B119" s="34" t="s">
        <v>1</v>
      </c>
      <c r="C119" s="58">
        <f>SUM(C59-C118)</f>
        <v>-19895.1</v>
      </c>
      <c r="D119" s="58">
        <f>SUM(D59-D118)</f>
        <v>28840.2</v>
      </c>
      <c r="E119" s="58"/>
    </row>
    <row r="120" spans="3:5" ht="15.75">
      <c r="C120" s="59"/>
      <c r="D120" s="59"/>
      <c r="E120" s="59"/>
    </row>
    <row r="121" spans="3:4" ht="15.75">
      <c r="C121" s="4"/>
      <c r="D121" s="4"/>
    </row>
    <row r="122" spans="1:5" ht="18.75">
      <c r="A122" s="130" t="s">
        <v>262</v>
      </c>
      <c r="B122" s="130"/>
      <c r="C122" s="62"/>
      <c r="D122" s="62"/>
      <c r="E122" s="124" t="s">
        <v>265</v>
      </c>
    </row>
    <row r="125" spans="2:5" ht="15.75">
      <c r="B125" s="125" t="s">
        <v>266</v>
      </c>
      <c r="C125" s="122"/>
      <c r="D125" s="122"/>
      <c r="E125" s="120"/>
    </row>
  </sheetData>
  <sheetProtection insertRows="0"/>
  <autoFilter ref="A5:E119"/>
  <mergeCells count="3">
    <mergeCell ref="A1:E1"/>
    <mergeCell ref="A2:E2"/>
    <mergeCell ref="A122:B122"/>
  </mergeCells>
  <printOptions/>
  <pageMargins left="0.1968503937007874" right="0" top="0.1968503937007874" bottom="0.1968503937007874" header="0.31496062992125984" footer="0.31496062992125984"/>
  <pageSetup fitToHeight="4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Administation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Nikolay</dc:creator>
  <cp:keywords/>
  <dc:description/>
  <cp:lastModifiedBy>Вачаган</cp:lastModifiedBy>
  <cp:lastPrinted>2016-01-18T11:49:31Z</cp:lastPrinted>
  <dcterms:created xsi:type="dcterms:W3CDTF">2002-10-29T08:22:06Z</dcterms:created>
  <dcterms:modified xsi:type="dcterms:W3CDTF">2016-03-24T10:01:42Z</dcterms:modified>
  <cp:category/>
  <cp:version/>
  <cp:contentType/>
  <cp:contentStatus/>
</cp:coreProperties>
</file>