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30" windowWidth="13995" windowHeight="9840" tabRatio="944" firstSheet="1" activeTab="1"/>
  </bookViews>
  <sheets>
    <sheet name="КБ" sheetId="1" r:id="rId1"/>
    <sheet name="РБ" sheetId="2" r:id="rId2"/>
  </sheets>
  <definedNames>
    <definedName name="_xlnm._FilterDatabase" localSheetId="0" hidden="1">'КБ'!$A$5:$E$119</definedName>
    <definedName name="_xlnm._FilterDatabase" localSheetId="1" hidden="1">'РБ'!$A$5:$E$117</definedName>
    <definedName name="_xlnm.Print_Titles" localSheetId="0">'КБ'!$4:$4</definedName>
    <definedName name="_xlnm.Print_Titles" localSheetId="1">'РБ'!$4:$4</definedName>
    <definedName name="_xlnm.Print_Area" localSheetId="0">'КБ'!$A$1:$E$122</definedName>
    <definedName name="_xlnm.Print_Area" localSheetId="1">'РБ'!$A$1:$E$120</definedName>
  </definedNames>
  <calcPr fullCalcOnLoad="1" fullPrecision="0"/>
</workbook>
</file>

<file path=xl/sharedStrings.xml><?xml version="1.0" encoding="utf-8"?>
<sst xmlns="http://schemas.openxmlformats.org/spreadsheetml/2006/main" count="462" uniqueCount="267">
  <si>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</si>
  <si>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</si>
  <si>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</si>
  <si>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</si>
  <si>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</si>
  <si>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</si>
  <si>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</si>
  <si>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</si>
  <si>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</si>
  <si>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</si>
  <si>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</si>
  <si>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</si>
  <si>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</si>
  <si>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</si>
  <si>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</si>
  <si>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</si>
  <si>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</si>
  <si>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</si>
  <si>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</si>
  <si>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</si>
  <si>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</si>
  <si>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</si>
  <si>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</si>
  <si>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</si>
  <si>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</si>
  <si>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</si>
  <si>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</si>
  <si>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</si>
  <si>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</si>
  <si>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</si>
  <si>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</si>
  <si>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</si>
  <si>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</si>
  <si>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</si>
  <si>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</si>
  <si>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</si>
  <si>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</si>
  <si>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</si>
  <si>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</si>
  <si>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</si>
  <si>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</si>
  <si>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</si>
  <si>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</si>
  <si>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</si>
  <si>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</si>
  <si>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</si>
  <si>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</si>
  <si>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</si>
  <si>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</si>
  <si>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</si>
  <si>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</si>
  <si>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</si>
  <si>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</si>
  <si>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</si>
  <si>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</si>
  <si>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</si>
  <si>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</si>
  <si>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</si>
  <si>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</si>
  <si>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</si>
  <si>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</si>
  <si>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</si>
  <si>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</si>
  <si>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</si>
  <si>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</si>
  <si>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</si>
  <si>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</si>
  <si>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</si>
  <si>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</si>
  <si>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</si>
  <si>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</si>
  <si>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</si>
  <si>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</si>
  <si>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</si>
  <si>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</si>
  <si>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</si>
  <si>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</si>
  <si>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</si>
  <si>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</si>
  <si>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</si>
  <si>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</si>
  <si>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</si>
  <si>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</si>
  <si>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</si>
  <si>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</si>
  <si>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</si>
  <si>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</si>
  <si>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</si>
  <si>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</si>
  <si>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</si>
  <si>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</si>
  <si>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</si>
  <si>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</si>
  <si>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</si>
  <si>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</si>
  <si>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</si>
  <si>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</si>
  <si>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</si>
  <si>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</si>
  <si>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</si>
  <si>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</si>
  <si>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</si>
  <si>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</si>
  <si>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</si>
  <si>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</si>
  <si>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</si>
  <si>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</si>
  <si>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</si>
  <si>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000 20204000 00 0000 151</t>
  </si>
  <si>
    <t>Субвенции бюджетам субъектов РФ и муниципальных образований</t>
  </si>
  <si>
    <t>000 2 02 03000 00 0000 151</t>
  </si>
  <si>
    <t>Субсидии бюджетам субъектов РФ и муниципальных образований (межбюджетные субсидии)</t>
  </si>
  <si>
    <t>000 2 02 02000 00 0000 151</t>
  </si>
  <si>
    <t>Дотации бюджетам субъектов РФ и муниципальных образований</t>
  </si>
  <si>
    <t>000 2 02 01000 00 0000 151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</si>
  <si>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</si>
  <si>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</si>
  <si>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</si>
  <si>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</si>
  <si>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</si>
  <si>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</si>
  <si>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</si>
  <si>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</si>
  <si>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</si>
  <si>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</si>
  <si>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</si>
  <si>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</si>
  <si>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</si>
  <si>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</si>
  <si>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Денежные взыскания (штрафы)за административные нарушения в области дорожного движения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</si>
  <si>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</si>
  <si>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</si>
  <si>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</si>
  <si>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</si>
  <si>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</si>
  <si>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</si>
  <si>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</si>
  <si>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</si>
  <si>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</si>
  <si>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</si>
  <si>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</si>
  <si>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</si>
  <si>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</si>
  <si>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</si>
  <si>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</si>
  <si>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</si>
  <si>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</si>
  <si>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</si>
  <si>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</si>
  <si>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</si>
  <si>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</si>
  <si>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</si>
  <si>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</si>
  <si>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</si>
  <si>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</si>
  <si>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</si>
  <si>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</si>
  <si>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</si>
  <si>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</si>
  <si>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</si>
  <si>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</si>
  <si>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ОТИСПОЛЬЗОВАНИЯ  ИМУЩЕСТВА, НАХОДЯЩЕГОСЯ В ГОСУДАРСТВЕННОЙ И МУНИЦИПАЛЬНОЙ СОБСТВЕННОСТИ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</si>
  <si>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</si>
  <si>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</si>
  <si>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</si>
  <si>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</si>
  <si>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</si>
  <si>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</si>
  <si>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</si>
  <si>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</si>
  <si>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</si>
  <si>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</si>
  <si>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</si>
  <si>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</si>
  <si>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</si>
  <si>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</si>
  <si>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</si>
  <si>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</si>
  <si>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</si>
  <si>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</si>
  <si>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000 1 05 03000 00 0000 110</t>
  </si>
  <si>
    <t>Единый налог на вмененный доход для отдельных видов деятельности</t>
  </si>
  <si>
    <t>000 1 05 02000 00 0000 110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</si>
  <si>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</si>
  <si>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</si>
  <si>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</si>
  <si>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</si>
  <si>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</si>
  <si>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</si>
  <si>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</si>
  <si>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</si>
  <si>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</si>
  <si>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</si>
  <si>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</si>
  <si>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</si>
  <si>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</si>
  <si>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</si>
  <si>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</si>
  <si>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</si>
  <si>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Дотация на выравнивание бюджетной обеспеченности субъектов РФ и муниципальных образований</t>
  </si>
  <si>
    <t>1401</t>
  </si>
  <si>
    <t>МЕЖБЮДЖЕТНЫЕ ТРАНСФЕРТЫ ОБЩЕГО ХАРАКТЕРА БЮДЖЕТАМ СУБЪЕКТОВ РФ И МУНИЦИПАЛЬНЫХ ОБРАЗОВАНИЙ</t>
  </si>
  <si>
    <t>1400</t>
  </si>
  <si>
    <t>Другие вопросы в области жилищно-куммунального хозяйства</t>
  </si>
  <si>
    <t>Доходы бюджетов бюджетной системы Российской Федерации от возврата остатков субсидий</t>
  </si>
  <si>
    <t>000 0 17 01000 00 0000 180</t>
  </si>
  <si>
    <t>Денежные взыскания (штрафы) за нарушение законодадельства Российской Федерации об административных правонарушениях</t>
  </si>
  <si>
    <t>000 1 16 28000 00 0000 140</t>
  </si>
  <si>
    <t>000 1 16 06000  01 0000 140</t>
  </si>
  <si>
    <t>000 1 16 03000 00 0000 140</t>
  </si>
  <si>
    <t>Доходы от оказания платных услуг и компенсации затрат бюджетов</t>
  </si>
  <si>
    <t xml:space="preserve">000 1 13 00000 00 0000 130 </t>
  </si>
  <si>
    <t>Проценты, полученные от предоставления бюджетных кредитов внутри страны за счет средств муниципальных районов</t>
  </si>
  <si>
    <t>000 1 11 03050 05 0000 120</t>
  </si>
  <si>
    <t>Доходы в виде прибыли, приходящейся на доли в уставных(складочных) капиталах хозяйственных товариществ и обществ, или дивидендов по акциям, принадлежащим муниципальным районам</t>
  </si>
  <si>
    <t>% исполнения к год. назнач.</t>
  </si>
  <si>
    <t>Назначено на год</t>
  </si>
  <si>
    <t>ИСПОЛНЕНИЕ РАЙОННОГО БЮДЖЕТА БОГОРОДСКОГО РАЙОНА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</si>
  <si>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</si>
  <si>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</si>
  <si>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</si>
  <si>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000 1 16 08000  01 0000 140</t>
  </si>
  <si>
    <t>Денежные взыскания (штрафы) за административные праонарушения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</si>
  <si>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</si>
  <si>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</si>
  <si>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</si>
  <si>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</si>
  <si>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</si>
  <si>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000 1 05 04000 00 0000 110</t>
  </si>
  <si>
    <t>Налог, взимаемый в связи с применением патентной системы налогообложения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</si>
  <si>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</si>
  <si>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</si>
  <si>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</si>
  <si>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</si>
  <si>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000 1 16 21000  00 0000 140</t>
  </si>
  <si>
    <t>Денежные взыскания (штрафы) и иные суммы, взыскмваемые с лиц, виновных в совершении преступлений, и в возмещение ущерба имуществу</t>
  </si>
  <si>
    <t>000 202 04000 00 0000 151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</si>
  <si>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</si>
  <si>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</si>
  <si>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</si>
  <si>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</si>
  <si>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</si>
  <si>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</si>
  <si>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</si>
  <si>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</si>
  <si>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000 1 03 02000 01 0000 110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</si>
  <si>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</si>
  <si>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</si>
  <si>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</si>
  <si>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</si>
  <si>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</si>
  <si>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</si>
  <si>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</si>
  <si>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</si>
  <si>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</si>
  <si>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-</t>
  </si>
  <si>
    <t>Денежные взыскания (штрафы)за  правонарушения  в области дорожного движения</t>
  </si>
  <si>
    <t>Денежные взыскания (штрафы)за 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</si>
  <si>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</si>
  <si>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муниципальных районов</t>
  </si>
  <si>
    <t>000 1 16 23000 00 0000 140</t>
  </si>
  <si>
    <t>Доходы от возмещения ущерба при возникновении страховых случаев</t>
  </si>
  <si>
    <t>Зам.главы администрации - начальник финансового управления</t>
  </si>
  <si>
    <t>на 01.11.2015г.</t>
  </si>
  <si>
    <t>000 1 09 00000 00 0000 000</t>
  </si>
  <si>
    <t>более 200</t>
  </si>
  <si>
    <t>Солуянова С.А.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</si>
</sst>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</numFmts>
  <fonts count="50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172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166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/>
      <protection/>
    </xf>
    <xf numFmtId="49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49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vertical="center" wrapText="1"/>
      <protection/>
    </xf>
    <xf numFmtId="49" fontId="4" fillId="35" borderId="15" xfId="0" applyNumberFormat="1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49" fontId="4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 applyProtection="1">
      <alignment horizontal="left" vertical="center" wrapText="1"/>
      <protection locked="0"/>
    </xf>
    <xf numFmtId="49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49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78" applyNumberFormat="1" applyFont="1" applyFill="1" applyBorder="1" applyAlignment="1" applyProtection="1">
      <alignment horizontal="center" vertical="center" wrapText="1"/>
      <protection/>
    </xf>
    <xf numFmtId="172" fontId="4" fillId="34" borderId="10" xfId="78" applyNumberFormat="1" applyFont="1" applyFill="1" applyBorder="1" applyAlignment="1" applyProtection="1">
      <alignment horizontal="center" vertical="center" wrapText="1"/>
      <protection/>
    </xf>
    <xf numFmtId="172" fontId="2" fillId="33" borderId="25" xfId="78" applyNumberFormat="1" applyFont="1" applyFill="1" applyBorder="1" applyAlignment="1" applyProtection="1">
      <alignment horizontal="center" vertical="center" wrapText="1"/>
      <protection/>
    </xf>
    <xf numFmtId="172" fontId="4" fillId="34" borderId="25" xfId="78" applyNumberFormat="1" applyFont="1" applyFill="1" applyBorder="1" applyAlignment="1" applyProtection="1">
      <alignment horizontal="center" vertical="center" wrapText="1"/>
      <protection/>
    </xf>
    <xf numFmtId="172" fontId="2" fillId="0" borderId="25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Border="1" applyAlignment="1" applyProtection="1">
      <alignment horizontal="center" vertical="center" wrapText="1"/>
      <protection/>
    </xf>
    <xf numFmtId="172" fontId="2" fillId="33" borderId="26" xfId="78" applyNumberFormat="1" applyFont="1" applyFill="1" applyBorder="1" applyAlignment="1" applyProtection="1">
      <alignment horizontal="center" vertical="center" wrapText="1"/>
      <protection/>
    </xf>
    <xf numFmtId="172" fontId="2" fillId="33" borderId="22" xfId="78" applyNumberFormat="1" applyFont="1" applyFill="1" applyBorder="1" applyAlignment="1" applyProtection="1">
      <alignment horizontal="center" vertical="center" wrapText="1"/>
      <protection/>
    </xf>
    <xf numFmtId="172" fontId="4" fillId="35" borderId="13" xfId="78" applyNumberFormat="1" applyFont="1" applyFill="1" applyBorder="1" applyAlignment="1" applyProtection="1">
      <alignment horizontal="center" vertical="center" wrapText="1"/>
      <protection/>
    </xf>
    <xf numFmtId="172" fontId="3" fillId="33" borderId="14" xfId="78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Alignment="1" applyProtection="1">
      <alignment/>
      <protection/>
    </xf>
    <xf numFmtId="172" fontId="4" fillId="36" borderId="13" xfId="78" applyNumberFormat="1" applyFont="1" applyFill="1" applyBorder="1" applyAlignment="1" applyProtection="1">
      <alignment horizontal="center" vertical="center" wrapText="1"/>
      <protection locked="0"/>
    </xf>
    <xf numFmtId="172" fontId="4" fillId="35" borderId="10" xfId="78" applyNumberFormat="1" applyFont="1" applyFill="1" applyBorder="1" applyAlignment="1" applyProtection="1">
      <alignment horizontal="center" vertical="center" wrapText="1"/>
      <protection locked="0"/>
    </xf>
    <xf numFmtId="172" fontId="8" fillId="0" borderId="0" xfId="0" applyNumberFormat="1" applyFont="1" applyAlignment="1" applyProtection="1">
      <alignment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172" fontId="9" fillId="33" borderId="10" xfId="78" applyNumberFormat="1" applyFont="1" applyFill="1" applyBorder="1" applyAlignment="1" applyProtection="1">
      <alignment horizontal="center" vertical="center" wrapText="1"/>
      <protection/>
    </xf>
    <xf numFmtId="49" fontId="4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49" fontId="48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23" xfId="0" applyNumberFormat="1" applyFont="1" applyFill="1" applyBorder="1" applyAlignment="1" applyProtection="1">
      <alignment horizontal="right" vertical="center"/>
      <protection locked="0"/>
    </xf>
    <xf numFmtId="0" fontId="48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49" fillId="34" borderId="15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7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/>
    </xf>
    <xf numFmtId="172" fontId="4" fillId="35" borderId="22" xfId="78" applyNumberFormat="1" applyFont="1" applyFill="1" applyBorder="1" applyAlignment="1" applyProtection="1">
      <alignment horizontal="center" vertical="center" wrapText="1"/>
      <protection locked="0"/>
    </xf>
    <xf numFmtId="172" fontId="9" fillId="33" borderId="22" xfId="78" applyNumberFormat="1" applyFont="1" applyFill="1" applyBorder="1" applyAlignment="1" applyProtection="1">
      <alignment horizontal="center" vertical="center" wrapText="1"/>
      <protection/>
    </xf>
    <xf numFmtId="172" fontId="4" fillId="34" borderId="22" xfId="78" applyNumberFormat="1" applyFont="1" applyFill="1" applyBorder="1" applyAlignment="1" applyProtection="1">
      <alignment horizontal="center" vertical="center" wrapText="1"/>
      <protection/>
    </xf>
    <xf numFmtId="172" fontId="4" fillId="34" borderId="26" xfId="78" applyNumberFormat="1" applyFont="1" applyFill="1" applyBorder="1" applyAlignment="1" applyProtection="1">
      <alignment horizontal="center" vertical="center" wrapText="1"/>
      <protection/>
    </xf>
    <xf numFmtId="172" fontId="2" fillId="0" borderId="22" xfId="78" applyNumberFormat="1" applyFont="1" applyFill="1" applyBorder="1" applyAlignment="1" applyProtection="1">
      <alignment horizontal="center" vertical="center" wrapText="1"/>
      <protection/>
    </xf>
    <xf numFmtId="172" fontId="4" fillId="35" borderId="14" xfId="78" applyNumberFormat="1" applyFont="1" applyFill="1" applyBorder="1" applyAlignment="1" applyProtection="1">
      <alignment horizontal="center" vertical="center" wrapText="1"/>
      <protection/>
    </xf>
    <xf numFmtId="172" fontId="4" fillId="34" borderId="28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23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7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78" applyNumberFormat="1" applyFont="1" applyFill="1" applyBorder="1" applyAlignment="1" applyProtection="1">
      <alignment horizontal="center" vertical="center" wrapText="1"/>
      <protection/>
    </xf>
    <xf numFmtId="0" fontId="4" fillId="34" borderId="28" xfId="0" applyFont="1" applyFill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172" fontId="4" fillId="33" borderId="29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172" fontId="4" fillId="0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1" xfId="78" applyNumberFormat="1" applyFont="1" applyFill="1" applyBorder="1" applyAlignment="1" applyProtection="1">
      <alignment horizontal="center" vertical="center" wrapText="1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172" fontId="2" fillId="38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172" fontId="4" fillId="34" borderId="19" xfId="78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vertical="center" wrapText="1"/>
      <protection locked="0"/>
    </xf>
    <xf numFmtId="0" fontId="4" fillId="34" borderId="17" xfId="0" applyFont="1" applyFill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 applyProtection="1">
      <alignment vertical="center" wrapText="1"/>
      <protection locked="0"/>
    </xf>
    <xf numFmtId="0" fontId="2" fillId="33" borderId="30" xfId="0" applyFont="1" applyFill="1" applyBorder="1" applyAlignment="1" applyProtection="1">
      <alignment vertical="center" wrapText="1"/>
      <protection locked="0"/>
    </xf>
    <xf numFmtId="172" fontId="2" fillId="33" borderId="31" xfId="78" applyNumberFormat="1" applyFont="1" applyFill="1" applyBorder="1" applyAlignment="1" applyProtection="1">
      <alignment horizontal="center" vertical="center" wrapText="1"/>
      <protection locked="0"/>
    </xf>
    <xf numFmtId="172" fontId="10" fillId="33" borderId="19" xfId="78" applyNumberFormat="1" applyFont="1" applyFill="1" applyBorder="1" applyAlignment="1" applyProtection="1">
      <alignment horizontal="center" vertical="center" wrapText="1"/>
      <protection/>
    </xf>
    <xf numFmtId="172" fontId="10" fillId="33" borderId="23" xfId="78" applyNumberFormat="1" applyFont="1" applyFill="1" applyBorder="1" applyAlignment="1" applyProtection="1">
      <alignment horizontal="center" vertical="center" wrapText="1"/>
      <protection/>
    </xf>
    <xf numFmtId="49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29" xfId="0" applyFont="1" applyFill="1" applyBorder="1" applyAlignment="1" applyProtection="1">
      <alignment horizontal="left" vertical="center" wrapText="1"/>
      <protection locked="0"/>
    </xf>
    <xf numFmtId="172" fontId="4" fillId="36" borderId="29" xfId="78" applyNumberFormat="1" applyFont="1" applyFill="1" applyBorder="1" applyAlignment="1" applyProtection="1">
      <alignment horizontal="center" vertical="center" wrapText="1"/>
      <protection locked="0"/>
    </xf>
    <xf numFmtId="49" fontId="49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1" xfId="0" applyNumberFormat="1" applyFont="1" applyFill="1" applyBorder="1" applyAlignment="1" applyProtection="1">
      <alignment horizontal="center" vertical="center"/>
      <protection locked="0"/>
    </xf>
    <xf numFmtId="172" fontId="4" fillId="35" borderId="31" xfId="78" applyNumberFormat="1" applyFont="1" applyFill="1" applyBorder="1" applyAlignment="1" applyProtection="1">
      <alignment horizontal="center" vertical="center" wrapText="1"/>
      <protection locked="0"/>
    </xf>
    <xf numFmtId="43" fontId="2" fillId="0" borderId="0" xfId="78" applyFont="1" applyAlignment="1" applyProtection="1">
      <alignment/>
      <protection/>
    </xf>
    <xf numFmtId="172" fontId="2" fillId="33" borderId="29" xfId="78" applyNumberFormat="1" applyFont="1" applyFill="1" applyBorder="1" applyAlignment="1" applyProtection="1">
      <alignment horizontal="center" vertical="center" wrapText="1"/>
      <protection locked="0"/>
    </xf>
    <xf numFmtId="43" fontId="2" fillId="39" borderId="0" xfId="78" applyFont="1" applyFill="1" applyAlignment="1" applyProtection="1">
      <alignment/>
      <protection/>
    </xf>
    <xf numFmtId="0" fontId="2" fillId="39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25"/>
  <sheetViews>
    <sheetView showZeros="0" view="pageBreakPreview" zoomScale="80" zoomScaleNormal="90" zoomScaleSheetLayoutView="80" zoomScalePageLayoutView="0" workbookViewId="0" topLeftCell="A1">
      <pane ySplit="5" topLeftCell="A114" activePane="bottomLeft" state="frozen"/>
      <selection pane="topLeft" activeCell="G117" sqref="G117"/>
      <selection pane="bottomLeft" activeCell="E122" sqref="E122"/>
    </sheetView>
  </sheetViews>
  <sheetFormatPr defaultColWidth="9.00390625" defaultRowHeight="12.75"/>
  <cols>
    <col min="1" max="1" width="30.125" style="4" customWidth="1"/>
    <col min="2" max="2" width="54.625" style="4" customWidth="1"/>
    <col min="3" max="3" width="15.25390625" style="4" customWidth="1"/>
    <col min="4" max="5" width="14.125" style="4" customWidth="1"/>
    <col min="6" max="16384" width="9.125" style="4" customWidth="1"/>
  </cols>
  <sheetData>
    <row r="1" spans="1:5" ht="20.25" customHeight="1">
      <c r="A1" s="126" t="s">
        <v>218</v>
      </c>
      <c r="B1" s="126"/>
      <c r="C1" s="126"/>
      <c r="D1" s="126"/>
      <c r="E1" s="126"/>
    </row>
    <row r="2" spans="1:5" ht="18.75">
      <c r="A2" s="125" t="s">
        <v>263</v>
      </c>
      <c r="B2" s="125"/>
      <c r="C2" s="125"/>
      <c r="D2" s="125"/>
      <c r="E2" s="125"/>
    </row>
    <row r="3" spans="1:5" ht="16.5" thickBot="1">
      <c r="A3" s="5"/>
      <c r="B3" s="6"/>
      <c r="C3" s="7"/>
      <c r="D3" s="8"/>
      <c r="E3" s="8"/>
    </row>
    <row r="4" spans="1:5" ht="79.5" thickBot="1">
      <c r="A4" s="9" t="s">
        <v>196</v>
      </c>
      <c r="B4" s="10" t="s">
        <v>195</v>
      </c>
      <c r="C4" s="11" t="s">
        <v>216</v>
      </c>
      <c r="D4" s="12" t="s">
        <v>194</v>
      </c>
      <c r="E4" s="13" t="s">
        <v>193</v>
      </c>
    </row>
    <row r="5" spans="1:5" ht="16.5" thickBot="1">
      <c r="A5" s="14">
        <v>1</v>
      </c>
      <c r="B5" s="15">
        <v>2</v>
      </c>
      <c r="C5" s="16" t="s">
        <v>0</v>
      </c>
      <c r="D5" s="17">
        <v>5</v>
      </c>
      <c r="E5" s="17">
        <v>6</v>
      </c>
    </row>
    <row r="6" spans="1:5" ht="16.5" thickBot="1">
      <c r="A6" s="68"/>
      <c r="B6" s="36" t="s">
        <v>192</v>
      </c>
      <c r="C6" s="69"/>
      <c r="D6" s="70"/>
      <c r="E6" s="70"/>
    </row>
    <row r="7" spans="1:5" ht="16.5" thickBot="1">
      <c r="A7" s="37" t="s">
        <v>191</v>
      </c>
      <c r="B7" s="38" t="s">
        <v>190</v>
      </c>
      <c r="C7" s="60">
        <f>C8+C24</f>
        <v>583308.9</v>
      </c>
      <c r="D7" s="60">
        <f>D8+D24</f>
        <v>501217.6</v>
      </c>
      <c r="E7" s="60">
        <f aca="true" t="shared" si="0" ref="E7:E38">IF(C7&gt;0,D7/C7*100,0)</f>
        <v>85.9</v>
      </c>
    </row>
    <row r="8" spans="1:5" ht="16.5" thickBot="1">
      <c r="A8" s="71"/>
      <c r="B8" s="88" t="s">
        <v>189</v>
      </c>
      <c r="C8" s="83">
        <f>C9+C12+C16+C19+C23+C11</f>
        <v>476218.4</v>
      </c>
      <c r="D8" s="83">
        <f>D9+D12+D16+D19+D23+D11</f>
        <v>384613.1</v>
      </c>
      <c r="E8" s="83">
        <f t="shared" si="0"/>
        <v>80.8</v>
      </c>
    </row>
    <row r="9" spans="1:5" ht="15.75">
      <c r="A9" s="89" t="s">
        <v>188</v>
      </c>
      <c r="B9" s="92" t="s">
        <v>187</v>
      </c>
      <c r="C9" s="93">
        <f>C10</f>
        <v>325388.7</v>
      </c>
      <c r="D9" s="93">
        <f>D10</f>
        <v>255593.1</v>
      </c>
      <c r="E9" s="93">
        <f t="shared" si="0"/>
        <v>78.6</v>
      </c>
    </row>
    <row r="10" spans="1:5" s="20" customFormat="1" ht="15.75">
      <c r="A10" s="90" t="s">
        <v>186</v>
      </c>
      <c r="B10" s="94" t="s">
        <v>185</v>
      </c>
      <c r="C10" s="72">
        <v>325388.7</v>
      </c>
      <c r="D10" s="72">
        <v>255593.1</v>
      </c>
      <c r="E10" s="1">
        <f t="shared" si="0"/>
        <v>78.6</v>
      </c>
    </row>
    <row r="11" spans="1:5" s="20" customFormat="1" ht="15.75">
      <c r="A11" s="91" t="s">
        <v>246</v>
      </c>
      <c r="B11" s="95" t="s">
        <v>244</v>
      </c>
      <c r="C11" s="73">
        <v>17561.6</v>
      </c>
      <c r="D11" s="73">
        <v>16652.5</v>
      </c>
      <c r="E11" s="2">
        <f t="shared" si="0"/>
        <v>94.8</v>
      </c>
    </row>
    <row r="12" spans="1:5" s="20" customFormat="1" ht="15.75">
      <c r="A12" s="91" t="s">
        <v>184</v>
      </c>
      <c r="B12" s="95" t="s">
        <v>183</v>
      </c>
      <c r="C12" s="73">
        <f>SUM(C13:C14)+C15</f>
        <v>25536</v>
      </c>
      <c r="D12" s="73">
        <f>D13+D14+D15</f>
        <v>24938.3</v>
      </c>
      <c r="E12" s="2">
        <f t="shared" si="0"/>
        <v>97.7</v>
      </c>
    </row>
    <row r="13" spans="1:5" s="20" customFormat="1" ht="31.5">
      <c r="A13" s="90" t="s">
        <v>230</v>
      </c>
      <c r="B13" s="94" t="s">
        <v>181</v>
      </c>
      <c r="C13" s="72">
        <v>23620.6</v>
      </c>
      <c r="D13" s="72">
        <v>23677.5</v>
      </c>
      <c r="E13" s="1">
        <f t="shared" si="0"/>
        <v>100.2</v>
      </c>
    </row>
    <row r="14" spans="1:5" s="20" customFormat="1" ht="15.75">
      <c r="A14" s="90" t="s">
        <v>231</v>
      </c>
      <c r="B14" s="94" t="s">
        <v>179</v>
      </c>
      <c r="C14" s="72">
        <v>691.5</v>
      </c>
      <c r="D14" s="72">
        <v>835.8</v>
      </c>
      <c r="E14" s="1">
        <f t="shared" si="0"/>
        <v>120.9</v>
      </c>
    </row>
    <row r="15" spans="1:5" s="20" customFormat="1" ht="31.5">
      <c r="A15" s="90" t="s">
        <v>232</v>
      </c>
      <c r="B15" s="94" t="s">
        <v>233</v>
      </c>
      <c r="C15" s="72">
        <v>1223.9</v>
      </c>
      <c r="D15" s="72">
        <v>425</v>
      </c>
      <c r="E15" s="1">
        <f t="shared" si="0"/>
        <v>34.7</v>
      </c>
    </row>
    <row r="16" spans="1:5" s="20" customFormat="1" ht="15.75">
      <c r="A16" s="91" t="s">
        <v>178</v>
      </c>
      <c r="B16" s="95" t="s">
        <v>177</v>
      </c>
      <c r="C16" s="73">
        <f>SUM(C17:C18)</f>
        <v>101680.3</v>
      </c>
      <c r="D16" s="73">
        <f>D17+D18</f>
        <v>80959.6</v>
      </c>
      <c r="E16" s="2">
        <f t="shared" si="0"/>
        <v>79.6</v>
      </c>
    </row>
    <row r="17" spans="1:5" s="20" customFormat="1" ht="15.75">
      <c r="A17" s="90" t="s">
        <v>176</v>
      </c>
      <c r="B17" s="94" t="s">
        <v>175</v>
      </c>
      <c r="C17" s="72">
        <v>15030</v>
      </c>
      <c r="D17" s="72">
        <v>18857.7</v>
      </c>
      <c r="E17" s="1">
        <f t="shared" si="0"/>
        <v>125.5</v>
      </c>
    </row>
    <row r="18" spans="1:5" s="20" customFormat="1" ht="15.75">
      <c r="A18" s="90" t="s">
        <v>174</v>
      </c>
      <c r="B18" s="94" t="s">
        <v>173</v>
      </c>
      <c r="C18" s="72">
        <v>86650.3</v>
      </c>
      <c r="D18" s="72">
        <v>62101.9</v>
      </c>
      <c r="E18" s="1">
        <f t="shared" si="0"/>
        <v>71.7</v>
      </c>
    </row>
    <row r="19" spans="1:5" s="20" customFormat="1" ht="15.75">
      <c r="A19" s="91" t="s">
        <v>172</v>
      </c>
      <c r="B19" s="95" t="s">
        <v>171</v>
      </c>
      <c r="C19" s="73">
        <f>SUM(C20:C22)</f>
        <v>6051.8</v>
      </c>
      <c r="D19" s="73">
        <f>D20+D21+D22</f>
        <v>6269.1</v>
      </c>
      <c r="E19" s="2">
        <f t="shared" si="0"/>
        <v>103.6</v>
      </c>
    </row>
    <row r="20" spans="1:5" s="20" customFormat="1" ht="47.25">
      <c r="A20" s="90" t="s">
        <v>170</v>
      </c>
      <c r="B20" s="94" t="s">
        <v>169</v>
      </c>
      <c r="C20" s="72">
        <v>5883.4</v>
      </c>
      <c r="D20" s="72">
        <v>5977.5</v>
      </c>
      <c r="E20" s="1">
        <f t="shared" si="0"/>
        <v>101.6</v>
      </c>
    </row>
    <row r="21" spans="1:5" s="20" customFormat="1" ht="63">
      <c r="A21" s="90" t="s">
        <v>168</v>
      </c>
      <c r="B21" s="94" t="s">
        <v>220</v>
      </c>
      <c r="C21" s="72">
        <v>5.1</v>
      </c>
      <c r="D21" s="72">
        <v>6.6</v>
      </c>
      <c r="E21" s="1">
        <f t="shared" si="0"/>
        <v>129.4</v>
      </c>
    </row>
    <row r="22" spans="1:5" s="20" customFormat="1" ht="47.25">
      <c r="A22" s="90" t="s">
        <v>167</v>
      </c>
      <c r="B22" s="94" t="s">
        <v>166</v>
      </c>
      <c r="C22" s="72">
        <v>163.3</v>
      </c>
      <c r="D22" s="72">
        <v>285</v>
      </c>
      <c r="E22" s="1">
        <f t="shared" si="0"/>
        <v>174.5</v>
      </c>
    </row>
    <row r="23" spans="1:5" s="20" customFormat="1" ht="32.25" thickBot="1">
      <c r="A23" s="91" t="s">
        <v>165</v>
      </c>
      <c r="B23" s="96" t="s">
        <v>164</v>
      </c>
      <c r="C23" s="97"/>
      <c r="D23" s="97">
        <v>200.5</v>
      </c>
      <c r="E23" s="98">
        <f t="shared" si="0"/>
        <v>0</v>
      </c>
    </row>
    <row r="24" spans="1:5" ht="16.5" thickBot="1">
      <c r="A24" s="39"/>
      <c r="B24" s="99" t="s">
        <v>163</v>
      </c>
      <c r="C24" s="84">
        <f>C25+C33+C34+C35+C38+C50</f>
        <v>107090.5</v>
      </c>
      <c r="D24" s="84">
        <f>D25+D33+D34+D35+D38+D50</f>
        <v>116604.5</v>
      </c>
      <c r="E24" s="84">
        <f t="shared" si="0"/>
        <v>108.9</v>
      </c>
    </row>
    <row r="25" spans="1:5" ht="63.75" thickBot="1">
      <c r="A25" s="89" t="s">
        <v>162</v>
      </c>
      <c r="B25" s="92" t="s">
        <v>224</v>
      </c>
      <c r="C25" s="93">
        <f>SUM(C26:C32)</f>
        <v>47155.8</v>
      </c>
      <c r="D25" s="93">
        <f>SUM(D26:D32)</f>
        <v>47026.6</v>
      </c>
      <c r="E25" s="93">
        <f t="shared" si="0"/>
        <v>99.7</v>
      </c>
    </row>
    <row r="26" spans="1:5" ht="60" customHeight="1">
      <c r="A26" s="101" t="s">
        <v>160</v>
      </c>
      <c r="B26" s="106" t="s">
        <v>159</v>
      </c>
      <c r="C26" s="1">
        <v>63</v>
      </c>
      <c r="D26" s="1">
        <v>52.8</v>
      </c>
      <c r="E26" s="121">
        <f t="shared" si="0"/>
        <v>83.8</v>
      </c>
    </row>
    <row r="27" spans="1:5" ht="15" customHeight="1">
      <c r="A27" s="101" t="s">
        <v>226</v>
      </c>
      <c r="B27" s="106" t="s">
        <v>227</v>
      </c>
      <c r="C27" s="1"/>
      <c r="D27" s="100"/>
      <c r="E27" s="100">
        <f t="shared" si="0"/>
        <v>0</v>
      </c>
    </row>
    <row r="28" spans="1:5" s="20" customFormat="1" ht="78.75">
      <c r="A28" s="90" t="s">
        <v>225</v>
      </c>
      <c r="B28" s="94" t="s">
        <v>157</v>
      </c>
      <c r="C28" s="72">
        <v>24980</v>
      </c>
      <c r="D28" s="72">
        <v>26031.3</v>
      </c>
      <c r="E28" s="72">
        <f t="shared" si="0"/>
        <v>104.2</v>
      </c>
    </row>
    <row r="29" spans="1:5" s="20" customFormat="1" ht="110.25">
      <c r="A29" s="90" t="s">
        <v>156</v>
      </c>
      <c r="B29" s="94" t="s">
        <v>155</v>
      </c>
      <c r="C29" s="72"/>
      <c r="D29" s="72">
        <v>1611.5</v>
      </c>
      <c r="E29" s="72">
        <f t="shared" si="0"/>
        <v>0</v>
      </c>
    </row>
    <row r="30" spans="1:5" s="20" customFormat="1" ht="94.5">
      <c r="A30" s="90" t="s">
        <v>154</v>
      </c>
      <c r="B30" s="94" t="s">
        <v>153</v>
      </c>
      <c r="C30" s="72">
        <v>18522.1</v>
      </c>
      <c r="D30" s="72">
        <v>15311.3</v>
      </c>
      <c r="E30" s="72">
        <f t="shared" si="0"/>
        <v>82.7</v>
      </c>
    </row>
    <row r="31" spans="1:5" s="20" customFormat="1" ht="31.5">
      <c r="A31" s="90" t="s">
        <v>152</v>
      </c>
      <c r="B31" s="94" t="s">
        <v>151</v>
      </c>
      <c r="C31" s="72">
        <v>162.2</v>
      </c>
      <c r="D31" s="72">
        <v>27.9</v>
      </c>
      <c r="E31" s="72">
        <f t="shared" si="0"/>
        <v>17.2</v>
      </c>
    </row>
    <row r="32" spans="1:5" s="20" customFormat="1" ht="94.5">
      <c r="A32" s="90" t="s">
        <v>150</v>
      </c>
      <c r="B32" s="94" t="s">
        <v>149</v>
      </c>
      <c r="C32" s="72">
        <v>3428.5</v>
      </c>
      <c r="D32" s="72">
        <v>3991.8</v>
      </c>
      <c r="E32" s="72">
        <f t="shared" si="0"/>
        <v>116.4</v>
      </c>
    </row>
    <row r="33" spans="1:5" s="20" customFormat="1" ht="31.5">
      <c r="A33" s="91" t="s">
        <v>148</v>
      </c>
      <c r="B33" s="95" t="s">
        <v>147</v>
      </c>
      <c r="C33" s="73">
        <v>5123.6</v>
      </c>
      <c r="D33" s="73">
        <v>4272.5</v>
      </c>
      <c r="E33" s="73">
        <f t="shared" si="0"/>
        <v>83.4</v>
      </c>
    </row>
    <row r="34" spans="1:5" s="20" customFormat="1" ht="31.5">
      <c r="A34" s="91" t="s">
        <v>146</v>
      </c>
      <c r="B34" s="95" t="s">
        <v>145</v>
      </c>
      <c r="C34" s="73">
        <v>43.4</v>
      </c>
      <c r="D34" s="73">
        <v>186.7</v>
      </c>
      <c r="E34" s="73" t="s">
        <v>265</v>
      </c>
    </row>
    <row r="35" spans="1:5" s="20" customFormat="1" ht="31.5">
      <c r="A35" s="91" t="s">
        <v>144</v>
      </c>
      <c r="B35" s="95" t="s">
        <v>143</v>
      </c>
      <c r="C35" s="73">
        <f>SUM(C36:C37)</f>
        <v>51395</v>
      </c>
      <c r="D35" s="73">
        <f>SUM(D36:D37)</f>
        <v>62723.2</v>
      </c>
      <c r="E35" s="73">
        <f t="shared" si="0"/>
        <v>122</v>
      </c>
    </row>
    <row r="36" spans="1:5" s="20" customFormat="1" ht="94.5">
      <c r="A36" s="90" t="s">
        <v>142</v>
      </c>
      <c r="B36" s="94" t="s">
        <v>141</v>
      </c>
      <c r="C36" s="72">
        <v>3250</v>
      </c>
      <c r="D36" s="72">
        <v>818.6</v>
      </c>
      <c r="E36" s="73">
        <f t="shared" si="0"/>
        <v>25.2</v>
      </c>
    </row>
    <row r="37" spans="1:5" s="20" customFormat="1" ht="78.75">
      <c r="A37" s="90" t="s">
        <v>140</v>
      </c>
      <c r="B37" s="94" t="s">
        <v>139</v>
      </c>
      <c r="C37" s="72">
        <v>48145</v>
      </c>
      <c r="D37" s="72">
        <v>61904.6</v>
      </c>
      <c r="E37" s="73">
        <f t="shared" si="0"/>
        <v>128.6</v>
      </c>
    </row>
    <row r="38" spans="1:5" s="20" customFormat="1" ht="31.5">
      <c r="A38" s="91" t="s">
        <v>138</v>
      </c>
      <c r="B38" s="95" t="s">
        <v>137</v>
      </c>
      <c r="C38" s="73">
        <f>SUM(C39:C49)</f>
        <v>3120.7</v>
      </c>
      <c r="D38" s="73">
        <f>SUM(D39:D49)</f>
        <v>2200.6</v>
      </c>
      <c r="E38" s="73">
        <f t="shared" si="0"/>
        <v>70.5</v>
      </c>
    </row>
    <row r="39" spans="1:5" s="20" customFormat="1" ht="126">
      <c r="A39" s="90" t="s">
        <v>136</v>
      </c>
      <c r="B39" s="94" t="s">
        <v>219</v>
      </c>
      <c r="C39" s="72"/>
      <c r="D39" s="72">
        <v>2.1</v>
      </c>
      <c r="E39" s="72">
        <f aca="true" t="shared" si="1" ref="E39:E60">IF(C39&gt;0,D39/C39*100,0)</f>
        <v>0</v>
      </c>
    </row>
    <row r="40" spans="1:5" s="20" customFormat="1" ht="78.75">
      <c r="A40" s="90" t="s">
        <v>238</v>
      </c>
      <c r="B40" s="94" t="s">
        <v>239</v>
      </c>
      <c r="C40" s="72">
        <v>123.5</v>
      </c>
      <c r="D40" s="72">
        <v>186.9</v>
      </c>
      <c r="E40" s="72">
        <f t="shared" si="1"/>
        <v>151.3</v>
      </c>
    </row>
    <row r="41" spans="1:5" s="20" customFormat="1" ht="31.5">
      <c r="A41" s="90" t="s">
        <v>260</v>
      </c>
      <c r="B41" s="94" t="s">
        <v>261</v>
      </c>
      <c r="C41" s="72">
        <v>32.7</v>
      </c>
      <c r="D41" s="72">
        <v>32.7</v>
      </c>
      <c r="E41" s="72">
        <f t="shared" si="1"/>
        <v>100</v>
      </c>
    </row>
    <row r="42" spans="1:5" s="20" customFormat="1" ht="110.25">
      <c r="A42" s="90" t="s">
        <v>134</v>
      </c>
      <c r="B42" s="94" t="s">
        <v>133</v>
      </c>
      <c r="C42" s="72">
        <v>839.8</v>
      </c>
      <c r="D42" s="72">
        <v>768.8</v>
      </c>
      <c r="E42" s="72">
        <f t="shared" si="1"/>
        <v>91.5</v>
      </c>
    </row>
    <row r="43" spans="1:5" s="20" customFormat="1" ht="0.75" customHeight="1">
      <c r="A43" s="90" t="s">
        <v>132</v>
      </c>
      <c r="B43" s="94" t="s">
        <v>131</v>
      </c>
      <c r="C43" s="72"/>
      <c r="D43" s="72"/>
      <c r="E43" s="72">
        <f t="shared" si="1"/>
        <v>0</v>
      </c>
    </row>
    <row r="44" spans="1:5" s="20" customFormat="1" ht="31.5">
      <c r="A44" s="90" t="s">
        <v>132</v>
      </c>
      <c r="B44" s="94" t="s">
        <v>129</v>
      </c>
      <c r="C44" s="72"/>
      <c r="D44" s="72">
        <v>0</v>
      </c>
      <c r="E44" s="72">
        <f t="shared" si="1"/>
        <v>0</v>
      </c>
    </row>
    <row r="45" spans="1:5" s="20" customFormat="1" ht="31.5">
      <c r="A45" s="90" t="s">
        <v>130</v>
      </c>
      <c r="B45" s="94" t="s">
        <v>257</v>
      </c>
      <c r="C45" s="72"/>
      <c r="D45" s="72">
        <v>6.2</v>
      </c>
      <c r="E45" s="72">
        <f t="shared" si="1"/>
        <v>0</v>
      </c>
    </row>
    <row r="46" spans="1:5" s="20" customFormat="1" ht="102.75" customHeight="1">
      <c r="A46" s="40" t="s">
        <v>258</v>
      </c>
      <c r="B46" s="43" t="s">
        <v>259</v>
      </c>
      <c r="C46" s="1"/>
      <c r="D46" s="1">
        <v>117.8</v>
      </c>
      <c r="E46" s="1">
        <f t="shared" si="1"/>
        <v>0</v>
      </c>
    </row>
    <row r="47" spans="1:5" s="20" customFormat="1" ht="78.75">
      <c r="A47" s="90" t="s">
        <v>128</v>
      </c>
      <c r="B47" s="94" t="s">
        <v>127</v>
      </c>
      <c r="C47" s="72"/>
      <c r="D47" s="72">
        <v>24.2</v>
      </c>
      <c r="E47" s="72">
        <f t="shared" si="1"/>
        <v>0</v>
      </c>
    </row>
    <row r="48" spans="1:5" s="20" customFormat="1" ht="47.25">
      <c r="A48" s="90" t="s">
        <v>240</v>
      </c>
      <c r="B48" s="94" t="s">
        <v>241</v>
      </c>
      <c r="C48" s="72"/>
      <c r="D48" s="72">
        <v>10.9</v>
      </c>
      <c r="E48" s="72">
        <f t="shared" si="1"/>
        <v>0</v>
      </c>
    </row>
    <row r="49" spans="1:5" s="20" customFormat="1" ht="63">
      <c r="A49" s="90" t="s">
        <v>126</v>
      </c>
      <c r="B49" s="94" t="s">
        <v>125</v>
      </c>
      <c r="C49" s="72">
        <v>2124.7</v>
      </c>
      <c r="D49" s="72">
        <v>1051</v>
      </c>
      <c r="E49" s="72">
        <f t="shared" si="1"/>
        <v>49.5</v>
      </c>
    </row>
    <row r="50" spans="1:5" ht="15.75">
      <c r="A50" s="102" t="s">
        <v>124</v>
      </c>
      <c r="B50" s="107" t="s">
        <v>123</v>
      </c>
      <c r="C50" s="3">
        <f>C51+C52</f>
        <v>252</v>
      </c>
      <c r="D50" s="3">
        <f>D51+D52</f>
        <v>194.9</v>
      </c>
      <c r="E50" s="3">
        <f t="shared" si="1"/>
        <v>77.3</v>
      </c>
    </row>
    <row r="51" spans="1:5" ht="15.75">
      <c r="A51" s="103" t="s">
        <v>122</v>
      </c>
      <c r="B51" s="108" t="s">
        <v>121</v>
      </c>
      <c r="C51" s="3"/>
      <c r="D51" s="74">
        <v>91.9</v>
      </c>
      <c r="E51" s="3">
        <f t="shared" si="1"/>
        <v>0</v>
      </c>
    </row>
    <row r="52" spans="1:5" ht="16.5" thickBot="1">
      <c r="A52" s="103" t="s">
        <v>120</v>
      </c>
      <c r="B52" s="109" t="s">
        <v>119</v>
      </c>
      <c r="C52" s="110">
        <v>252</v>
      </c>
      <c r="D52" s="110">
        <v>103</v>
      </c>
      <c r="E52" s="110">
        <f t="shared" si="1"/>
        <v>40.9</v>
      </c>
    </row>
    <row r="53" spans="1:5" ht="15.75">
      <c r="A53" s="41" t="s">
        <v>118</v>
      </c>
      <c r="B53" s="104" t="s">
        <v>117</v>
      </c>
      <c r="C53" s="105">
        <f>C54+C59+C61+C60</f>
        <v>983040.7</v>
      </c>
      <c r="D53" s="105">
        <f>D54+D59+D61+D60</f>
        <v>773895</v>
      </c>
      <c r="E53" s="84">
        <f t="shared" si="1"/>
        <v>78.7</v>
      </c>
    </row>
    <row r="54" spans="1:5" ht="31.5">
      <c r="A54" s="40" t="s">
        <v>116</v>
      </c>
      <c r="B54" s="43" t="s">
        <v>115</v>
      </c>
      <c r="C54" s="2">
        <f>SUM(C55:C58)</f>
        <v>963068.5</v>
      </c>
      <c r="D54" s="2">
        <f>SUM(D55:D58)</f>
        <v>753669.1</v>
      </c>
      <c r="E54" s="85">
        <f t="shared" si="1"/>
        <v>78.3</v>
      </c>
    </row>
    <row r="55" spans="1:5" ht="31.5">
      <c r="A55" s="40" t="s">
        <v>114</v>
      </c>
      <c r="B55" s="43" t="s">
        <v>113</v>
      </c>
      <c r="C55" s="1">
        <v>20954.1</v>
      </c>
      <c r="D55" s="1">
        <v>16538.5</v>
      </c>
      <c r="E55" s="85">
        <f t="shared" si="1"/>
        <v>78.9</v>
      </c>
    </row>
    <row r="56" spans="1:5" ht="47.25">
      <c r="A56" s="40" t="s">
        <v>112</v>
      </c>
      <c r="B56" s="43" t="s">
        <v>111</v>
      </c>
      <c r="C56" s="1">
        <v>259473.4</v>
      </c>
      <c r="D56" s="1">
        <v>136467.5</v>
      </c>
      <c r="E56" s="85">
        <f t="shared" si="1"/>
        <v>52.6</v>
      </c>
    </row>
    <row r="57" spans="1:5" ht="31.5">
      <c r="A57" s="40" t="s">
        <v>110</v>
      </c>
      <c r="B57" s="43" t="s">
        <v>109</v>
      </c>
      <c r="C57" s="1">
        <v>679725.6</v>
      </c>
      <c r="D57" s="1">
        <v>597747.7</v>
      </c>
      <c r="E57" s="85">
        <f t="shared" si="1"/>
        <v>87.9</v>
      </c>
    </row>
    <row r="58" spans="1:5" ht="15.75">
      <c r="A58" s="40" t="s">
        <v>108</v>
      </c>
      <c r="B58" s="43" t="s">
        <v>107</v>
      </c>
      <c r="C58" s="1">
        <v>2915.4</v>
      </c>
      <c r="D58" s="1">
        <v>2915.4</v>
      </c>
      <c r="E58" s="85">
        <f t="shared" si="1"/>
        <v>100</v>
      </c>
    </row>
    <row r="59" spans="1:5" ht="15.75">
      <c r="A59" s="44" t="s">
        <v>106</v>
      </c>
      <c r="B59" s="45" t="s">
        <v>105</v>
      </c>
      <c r="C59" s="2">
        <v>991</v>
      </c>
      <c r="D59" s="2">
        <v>1244.7</v>
      </c>
      <c r="E59" s="85">
        <f t="shared" si="1"/>
        <v>125.6</v>
      </c>
    </row>
    <row r="60" spans="1:5" ht="94.5">
      <c r="A60" s="66" t="s">
        <v>223</v>
      </c>
      <c r="B60" s="67" t="s">
        <v>237</v>
      </c>
      <c r="C60" s="75">
        <v>20750</v>
      </c>
      <c r="D60" s="75">
        <v>20750</v>
      </c>
      <c r="E60" s="86">
        <f t="shared" si="1"/>
        <v>100</v>
      </c>
    </row>
    <row r="61" spans="1:5" ht="31.5">
      <c r="A61" s="66" t="s">
        <v>104</v>
      </c>
      <c r="B61" s="67" t="s">
        <v>103</v>
      </c>
      <c r="C61" s="75">
        <v>-1768.8</v>
      </c>
      <c r="D61" s="75">
        <v>-1768.8</v>
      </c>
      <c r="E61" s="86"/>
    </row>
    <row r="62" spans="1:6" ht="15.75">
      <c r="A62" s="46" t="s">
        <v>102</v>
      </c>
      <c r="B62" s="47" t="s">
        <v>101</v>
      </c>
      <c r="C62" s="61">
        <f>C7+C53</f>
        <v>1566349.6</v>
      </c>
      <c r="D62" s="61">
        <f>D7+D53</f>
        <v>1275112.6</v>
      </c>
      <c r="E62" s="77">
        <f>IF(C62&gt;0,D62/C62*100,0)</f>
        <v>81.4</v>
      </c>
      <c r="F62" s="4" t="s">
        <v>255</v>
      </c>
    </row>
    <row r="63" spans="1:5" ht="15.75">
      <c r="A63" s="25"/>
      <c r="B63" s="26"/>
      <c r="C63" s="76"/>
      <c r="D63" s="76"/>
      <c r="E63" s="87"/>
    </row>
    <row r="64" spans="1:5" ht="15.75">
      <c r="A64" s="27"/>
      <c r="B64" s="28" t="s">
        <v>100</v>
      </c>
      <c r="C64" s="48"/>
      <c r="D64" s="48"/>
      <c r="E64" s="56"/>
    </row>
    <row r="65" spans="1:5" ht="15.75">
      <c r="A65" s="22" t="s">
        <v>99</v>
      </c>
      <c r="B65" s="23" t="s">
        <v>98</v>
      </c>
      <c r="C65" s="49">
        <f>SUM(C66:C73)</f>
        <v>126430.5</v>
      </c>
      <c r="D65" s="49">
        <f>SUM(D66:D73)</f>
        <v>103375.4</v>
      </c>
      <c r="E65" s="79">
        <f aca="true" t="shared" si="2" ref="E65:E96">IF(C65&gt;0,D65/C65*100,0)</f>
        <v>81.8</v>
      </c>
    </row>
    <row r="66" spans="1:5" ht="31.5">
      <c r="A66" s="21" t="s">
        <v>97</v>
      </c>
      <c r="B66" s="24" t="s">
        <v>96</v>
      </c>
      <c r="C66" s="50">
        <v>3629.32</v>
      </c>
      <c r="D66" s="48">
        <v>3187.76</v>
      </c>
      <c r="E66" s="56">
        <f t="shared" si="2"/>
        <v>87.8</v>
      </c>
    </row>
    <row r="67" spans="1:5" ht="63">
      <c r="A67" s="21" t="s">
        <v>95</v>
      </c>
      <c r="B67" s="24" t="s">
        <v>94</v>
      </c>
      <c r="C67" s="50">
        <v>5195.33</v>
      </c>
      <c r="D67" s="48">
        <v>4611.92</v>
      </c>
      <c r="E67" s="56">
        <f t="shared" si="2"/>
        <v>88.8</v>
      </c>
    </row>
    <row r="68" spans="1:5" ht="47.25">
      <c r="A68" s="21" t="s">
        <v>93</v>
      </c>
      <c r="B68" s="24" t="s">
        <v>92</v>
      </c>
      <c r="C68" s="50">
        <v>64148.86</v>
      </c>
      <c r="D68" s="53">
        <v>49687.03</v>
      </c>
      <c r="E68" s="56">
        <f t="shared" si="2"/>
        <v>77.5</v>
      </c>
    </row>
    <row r="69" spans="1:5" ht="15.75">
      <c r="A69" s="21" t="s">
        <v>91</v>
      </c>
      <c r="B69" s="24" t="s">
        <v>90</v>
      </c>
      <c r="C69" s="50">
        <v>0</v>
      </c>
      <c r="D69" s="48">
        <v>0</v>
      </c>
      <c r="E69" s="56">
        <f t="shared" si="2"/>
        <v>0</v>
      </c>
    </row>
    <row r="70" spans="1:5" ht="47.25">
      <c r="A70" s="21" t="s">
        <v>89</v>
      </c>
      <c r="B70" s="24" t="s">
        <v>88</v>
      </c>
      <c r="C70" s="50">
        <v>9754.3</v>
      </c>
      <c r="D70" s="48">
        <v>8390.15</v>
      </c>
      <c r="E70" s="56">
        <f t="shared" si="2"/>
        <v>86</v>
      </c>
    </row>
    <row r="71" spans="1:5" ht="15.75">
      <c r="A71" s="21" t="s">
        <v>87</v>
      </c>
      <c r="B71" s="24" t="s">
        <v>86</v>
      </c>
      <c r="C71" s="50">
        <v>3800</v>
      </c>
      <c r="D71" s="48">
        <v>3800</v>
      </c>
      <c r="E71" s="56">
        <f t="shared" si="2"/>
        <v>100</v>
      </c>
    </row>
    <row r="72" spans="1:5" ht="15.75">
      <c r="A72" s="21" t="s">
        <v>85</v>
      </c>
      <c r="B72" s="24" t="s">
        <v>84</v>
      </c>
      <c r="C72" s="50">
        <v>936.05</v>
      </c>
      <c r="D72" s="48">
        <v>0</v>
      </c>
      <c r="E72" s="56">
        <f t="shared" si="2"/>
        <v>0</v>
      </c>
    </row>
    <row r="73" spans="1:5" ht="15.75">
      <c r="A73" s="21" t="s">
        <v>83</v>
      </c>
      <c r="B73" s="24" t="s">
        <v>82</v>
      </c>
      <c r="C73" s="50">
        <v>38966.6</v>
      </c>
      <c r="D73" s="48">
        <v>33698.57</v>
      </c>
      <c r="E73" s="56">
        <f t="shared" si="2"/>
        <v>86.5</v>
      </c>
    </row>
    <row r="74" spans="1:5" ht="15.75">
      <c r="A74" s="22" t="s">
        <v>81</v>
      </c>
      <c r="B74" s="23" t="s">
        <v>80</v>
      </c>
      <c r="C74" s="49">
        <f>SUM(C75)</f>
        <v>1217</v>
      </c>
      <c r="D74" s="49">
        <f>SUM(D75)</f>
        <v>846.3</v>
      </c>
      <c r="E74" s="79">
        <f t="shared" si="2"/>
        <v>69.5</v>
      </c>
    </row>
    <row r="75" spans="1:5" ht="15.75">
      <c r="A75" s="18" t="s">
        <v>79</v>
      </c>
      <c r="B75" s="19" t="s">
        <v>78</v>
      </c>
      <c r="C75" s="50">
        <v>1217.04</v>
      </c>
      <c r="D75" s="48">
        <v>846.31</v>
      </c>
      <c r="E75" s="56">
        <f t="shared" si="2"/>
        <v>69.5</v>
      </c>
    </row>
    <row r="76" spans="1:5" ht="31.5">
      <c r="A76" s="22" t="s">
        <v>77</v>
      </c>
      <c r="B76" s="23" t="s">
        <v>76</v>
      </c>
      <c r="C76" s="49">
        <f>SUM(C77:C79)</f>
        <v>31284.4</v>
      </c>
      <c r="D76" s="49">
        <f>SUM(D77:D79)</f>
        <v>22643.5</v>
      </c>
      <c r="E76" s="79">
        <f t="shared" si="2"/>
        <v>72.4</v>
      </c>
    </row>
    <row r="77" spans="1:5" ht="15.75">
      <c r="A77" s="21" t="s">
        <v>75</v>
      </c>
      <c r="B77" s="24" t="s">
        <v>74</v>
      </c>
      <c r="C77" s="50"/>
      <c r="D77" s="48"/>
      <c r="E77" s="56">
        <f t="shared" si="2"/>
        <v>0</v>
      </c>
    </row>
    <row r="78" spans="1:5" ht="47.25">
      <c r="A78" s="21" t="s">
        <v>73</v>
      </c>
      <c r="B78" s="24" t="s">
        <v>72</v>
      </c>
      <c r="C78" s="50">
        <v>6400.87</v>
      </c>
      <c r="D78" s="48">
        <v>3474.72</v>
      </c>
      <c r="E78" s="56">
        <f t="shared" si="2"/>
        <v>54.3</v>
      </c>
    </row>
    <row r="79" spans="1:5" ht="15.75">
      <c r="A79" s="21" t="s">
        <v>71</v>
      </c>
      <c r="B79" s="24" t="s">
        <v>70</v>
      </c>
      <c r="C79" s="50">
        <v>24883.56</v>
      </c>
      <c r="D79" s="48">
        <v>19168.8</v>
      </c>
      <c r="E79" s="56">
        <f t="shared" si="2"/>
        <v>77</v>
      </c>
    </row>
    <row r="80" spans="1:5" ht="15.75">
      <c r="A80" s="22" t="s">
        <v>69</v>
      </c>
      <c r="B80" s="23" t="s">
        <v>68</v>
      </c>
      <c r="C80" s="49">
        <f>SUM(C81:C87)</f>
        <v>184279.2</v>
      </c>
      <c r="D80" s="49">
        <f>SUM(D81:D87)</f>
        <v>150874.3</v>
      </c>
      <c r="E80" s="79">
        <f t="shared" si="2"/>
        <v>81.9</v>
      </c>
    </row>
    <row r="81" spans="1:5" ht="15.75">
      <c r="A81" s="21" t="s">
        <v>67</v>
      </c>
      <c r="B81" s="24" t="s">
        <v>66</v>
      </c>
      <c r="C81" s="50">
        <v>931.7</v>
      </c>
      <c r="D81" s="48">
        <v>796.1</v>
      </c>
      <c r="E81" s="56">
        <f t="shared" si="2"/>
        <v>85.4</v>
      </c>
    </row>
    <row r="82" spans="1:5" ht="15.75">
      <c r="A82" s="21" t="s">
        <v>65</v>
      </c>
      <c r="B82" s="24" t="s">
        <v>64</v>
      </c>
      <c r="C82" s="50"/>
      <c r="D82" s="48"/>
      <c r="E82" s="56">
        <f t="shared" si="2"/>
        <v>0</v>
      </c>
    </row>
    <row r="83" spans="1:5" ht="15.75">
      <c r="A83" s="21" t="s">
        <v>63</v>
      </c>
      <c r="B83" s="24" t="s">
        <v>62</v>
      </c>
      <c r="C83" s="50">
        <v>111880.09</v>
      </c>
      <c r="D83" s="48">
        <v>102027.62</v>
      </c>
      <c r="E83" s="56">
        <f t="shared" si="2"/>
        <v>91.2</v>
      </c>
    </row>
    <row r="84" spans="1:5" ht="15.75">
      <c r="A84" s="21" t="s">
        <v>253</v>
      </c>
      <c r="B84" s="24" t="s">
        <v>254</v>
      </c>
      <c r="C84" s="50">
        <v>1122</v>
      </c>
      <c r="D84" s="48">
        <v>0</v>
      </c>
      <c r="E84" s="56">
        <f t="shared" si="2"/>
        <v>0</v>
      </c>
    </row>
    <row r="85" spans="1:5" ht="15.75">
      <c r="A85" s="21" t="s">
        <v>61</v>
      </c>
      <c r="B85" s="24" t="s">
        <v>60</v>
      </c>
      <c r="C85" s="50">
        <v>56452.46</v>
      </c>
      <c r="D85" s="48">
        <v>39616.68</v>
      </c>
      <c r="E85" s="56">
        <f t="shared" si="2"/>
        <v>70.2</v>
      </c>
    </row>
    <row r="86" spans="1:5" ht="15.75">
      <c r="A86" s="21" t="s">
        <v>247</v>
      </c>
      <c r="B86" s="24" t="s">
        <v>250</v>
      </c>
      <c r="C86" s="50">
        <v>3948.86</v>
      </c>
      <c r="D86" s="48">
        <v>3404.44</v>
      </c>
      <c r="E86" s="56">
        <f t="shared" si="2"/>
        <v>86.2</v>
      </c>
    </row>
    <row r="87" spans="1:5" ht="15.75">
      <c r="A87" s="21" t="s">
        <v>59</v>
      </c>
      <c r="B87" s="24" t="s">
        <v>49</v>
      </c>
      <c r="C87" s="50">
        <v>9944.11</v>
      </c>
      <c r="D87" s="48">
        <v>5029.47</v>
      </c>
      <c r="E87" s="56">
        <f t="shared" si="2"/>
        <v>50.6</v>
      </c>
    </row>
    <row r="88" spans="1:5" ht="15.75">
      <c r="A88" s="22" t="s">
        <v>58</v>
      </c>
      <c r="B88" s="23" t="s">
        <v>57</v>
      </c>
      <c r="C88" s="49">
        <f>SUM(C89:C92)</f>
        <v>167255.4</v>
      </c>
      <c r="D88" s="49">
        <f>SUM(D89:D92)</f>
        <v>90926</v>
      </c>
      <c r="E88" s="79">
        <f t="shared" si="2"/>
        <v>54.4</v>
      </c>
    </row>
    <row r="89" spans="1:5" ht="15.75">
      <c r="A89" s="21" t="s">
        <v>56</v>
      </c>
      <c r="B89" s="24" t="s">
        <v>55</v>
      </c>
      <c r="C89" s="50">
        <v>66186.89</v>
      </c>
      <c r="D89" s="48">
        <v>12928.84</v>
      </c>
      <c r="E89" s="56">
        <f t="shared" si="2"/>
        <v>19.5</v>
      </c>
    </row>
    <row r="90" spans="1:5" ht="15.75">
      <c r="A90" s="21" t="s">
        <v>54</v>
      </c>
      <c r="B90" s="24" t="s">
        <v>53</v>
      </c>
      <c r="C90" s="48">
        <v>33513.7</v>
      </c>
      <c r="D90" s="48">
        <v>25638.07</v>
      </c>
      <c r="E90" s="56">
        <f t="shared" si="2"/>
        <v>76.5</v>
      </c>
    </row>
    <row r="91" spans="1:5" ht="15.75">
      <c r="A91" s="21" t="s">
        <v>52</v>
      </c>
      <c r="B91" s="24" t="s">
        <v>51</v>
      </c>
      <c r="C91" s="53">
        <v>51812.52</v>
      </c>
      <c r="D91" s="48">
        <v>39885.6</v>
      </c>
      <c r="E91" s="56">
        <f t="shared" si="2"/>
        <v>77</v>
      </c>
    </row>
    <row r="92" spans="1:5" ht="15.75">
      <c r="A92" s="21" t="s">
        <v>50</v>
      </c>
      <c r="B92" s="24" t="s">
        <v>49</v>
      </c>
      <c r="C92" s="52">
        <v>15742.3</v>
      </c>
      <c r="D92" s="48">
        <v>12473.52</v>
      </c>
      <c r="E92" s="56">
        <f t="shared" si="2"/>
        <v>79.2</v>
      </c>
    </row>
    <row r="93" spans="1:5" ht="15.75">
      <c r="A93" s="22" t="s">
        <v>48</v>
      </c>
      <c r="B93" s="23" t="s">
        <v>47</v>
      </c>
      <c r="C93" s="51">
        <f>SUM(C94:C95)</f>
        <v>0</v>
      </c>
      <c r="D93" s="51">
        <f>SUM(D94:D95)</f>
        <v>0</v>
      </c>
      <c r="E93" s="80">
        <f t="shared" si="2"/>
        <v>0</v>
      </c>
    </row>
    <row r="94" spans="1:5" ht="15.75">
      <c r="A94" s="18" t="s">
        <v>251</v>
      </c>
      <c r="B94" s="19" t="s">
        <v>252</v>
      </c>
      <c r="C94" s="52"/>
      <c r="D94" s="53"/>
      <c r="E94" s="81">
        <f t="shared" si="2"/>
        <v>0</v>
      </c>
    </row>
    <row r="95" spans="1:5" ht="31.5">
      <c r="A95" s="18" t="s">
        <v>46</v>
      </c>
      <c r="B95" s="19" t="s">
        <v>45</v>
      </c>
      <c r="C95" s="52"/>
      <c r="D95" s="53"/>
      <c r="E95" s="81">
        <f t="shared" si="2"/>
        <v>0</v>
      </c>
    </row>
    <row r="96" spans="1:5" ht="15.75">
      <c r="A96" s="22" t="s">
        <v>44</v>
      </c>
      <c r="B96" s="23" t="s">
        <v>43</v>
      </c>
      <c r="C96" s="49">
        <f>SUM(C97:C101)</f>
        <v>956910.3</v>
      </c>
      <c r="D96" s="49">
        <f>SUM(D97:D101)</f>
        <v>685910</v>
      </c>
      <c r="E96" s="79">
        <f t="shared" si="2"/>
        <v>71.7</v>
      </c>
    </row>
    <row r="97" spans="1:5" ht="15.75">
      <c r="A97" s="21" t="s">
        <v>42</v>
      </c>
      <c r="B97" s="24" t="s">
        <v>41</v>
      </c>
      <c r="C97" s="50">
        <v>462771.7</v>
      </c>
      <c r="D97" s="48">
        <v>291860.3</v>
      </c>
      <c r="E97" s="56">
        <f aca="true" t="shared" si="3" ref="E97:E118">IF(C97&gt;0,D97/C97*100,0)</f>
        <v>63.1</v>
      </c>
    </row>
    <row r="98" spans="1:5" ht="15.75">
      <c r="A98" s="21" t="s">
        <v>40</v>
      </c>
      <c r="B98" s="24" t="s">
        <v>39</v>
      </c>
      <c r="C98" s="50">
        <v>439884.95</v>
      </c>
      <c r="D98" s="48">
        <v>351249.26</v>
      </c>
      <c r="E98" s="56">
        <f t="shared" si="3"/>
        <v>79.9</v>
      </c>
    </row>
    <row r="99" spans="1:5" ht="31.5">
      <c r="A99" s="21" t="s">
        <v>38</v>
      </c>
      <c r="B99" s="24" t="s">
        <v>37</v>
      </c>
      <c r="C99" s="50">
        <v>330.68</v>
      </c>
      <c r="D99" s="48">
        <v>174.54</v>
      </c>
      <c r="E99" s="56">
        <f t="shared" si="3"/>
        <v>52.8</v>
      </c>
    </row>
    <row r="100" spans="1:5" ht="15.75">
      <c r="A100" s="21" t="s">
        <v>36</v>
      </c>
      <c r="B100" s="24" t="s">
        <v>35</v>
      </c>
      <c r="C100" s="54">
        <v>10664.78</v>
      </c>
      <c r="D100" s="54">
        <v>8909.1</v>
      </c>
      <c r="E100" s="56">
        <f t="shared" si="3"/>
        <v>83.5</v>
      </c>
    </row>
    <row r="101" spans="1:5" ht="15.75">
      <c r="A101" s="21" t="s">
        <v>34</v>
      </c>
      <c r="B101" s="24" t="s">
        <v>33</v>
      </c>
      <c r="C101" s="50">
        <v>43258.21</v>
      </c>
      <c r="D101" s="48">
        <v>33716.83</v>
      </c>
      <c r="E101" s="56">
        <f t="shared" si="3"/>
        <v>77.9</v>
      </c>
    </row>
    <row r="102" spans="1:5" ht="15.75">
      <c r="A102" s="22" t="s">
        <v>32</v>
      </c>
      <c r="B102" s="23" t="s">
        <v>31</v>
      </c>
      <c r="C102" s="49">
        <f>SUM(C103:C104)</f>
        <v>69379.7</v>
      </c>
      <c r="D102" s="49">
        <f>SUM(D103:D104)</f>
        <v>52750.1</v>
      </c>
      <c r="E102" s="79">
        <f t="shared" si="3"/>
        <v>76</v>
      </c>
    </row>
    <row r="103" spans="1:5" ht="15.75">
      <c r="A103" s="21" t="s">
        <v>30</v>
      </c>
      <c r="B103" s="24" t="s">
        <v>29</v>
      </c>
      <c r="C103" s="50">
        <v>64385.65</v>
      </c>
      <c r="D103" s="48">
        <v>48650.17</v>
      </c>
      <c r="E103" s="56">
        <f t="shared" si="3"/>
        <v>75.6</v>
      </c>
    </row>
    <row r="104" spans="1:5" ht="31.5">
      <c r="A104" s="21" t="s">
        <v>28</v>
      </c>
      <c r="B104" s="24" t="s">
        <v>27</v>
      </c>
      <c r="C104" s="50">
        <v>4994</v>
      </c>
      <c r="D104" s="48">
        <v>4099.88</v>
      </c>
      <c r="E104" s="56">
        <f t="shared" si="3"/>
        <v>82.1</v>
      </c>
    </row>
    <row r="105" spans="1:5" ht="15.75">
      <c r="A105" s="22" t="s">
        <v>26</v>
      </c>
      <c r="B105" s="23" t="s">
        <v>25</v>
      </c>
      <c r="C105" s="49">
        <f>SUM(C106:C109)</f>
        <v>39926</v>
      </c>
      <c r="D105" s="49">
        <f>SUM(D106:D109)</f>
        <v>32119</v>
      </c>
      <c r="E105" s="79">
        <f t="shared" si="3"/>
        <v>80.4</v>
      </c>
    </row>
    <row r="106" spans="1:5" ht="15.75">
      <c r="A106" s="21" t="s">
        <v>242</v>
      </c>
      <c r="B106" s="24" t="s">
        <v>243</v>
      </c>
      <c r="C106" s="50">
        <v>4771.12</v>
      </c>
      <c r="D106" s="48">
        <v>3601.48</v>
      </c>
      <c r="E106" s="56">
        <f t="shared" si="3"/>
        <v>75.5</v>
      </c>
    </row>
    <row r="107" spans="1:5" ht="15.75">
      <c r="A107" s="21" t="s">
        <v>24</v>
      </c>
      <c r="B107" s="24" t="s">
        <v>23</v>
      </c>
      <c r="C107" s="50">
        <v>9703.17</v>
      </c>
      <c r="D107" s="48">
        <v>7338.65</v>
      </c>
      <c r="E107" s="56">
        <f t="shared" si="3"/>
        <v>75.6</v>
      </c>
    </row>
    <row r="108" spans="1:5" ht="15.75">
      <c r="A108" s="21" t="s">
        <v>22</v>
      </c>
      <c r="B108" s="24" t="s">
        <v>21</v>
      </c>
      <c r="C108" s="50">
        <v>21951.9</v>
      </c>
      <c r="D108" s="48">
        <v>18818.3</v>
      </c>
      <c r="E108" s="56">
        <f t="shared" si="3"/>
        <v>85.7</v>
      </c>
    </row>
    <row r="109" spans="1:5" ht="15.75">
      <c r="A109" s="29" t="s">
        <v>20</v>
      </c>
      <c r="B109" s="30" t="s">
        <v>19</v>
      </c>
      <c r="C109" s="55">
        <v>3499.78</v>
      </c>
      <c r="D109" s="56">
        <v>2360.54</v>
      </c>
      <c r="E109" s="56">
        <f t="shared" si="3"/>
        <v>67.4</v>
      </c>
    </row>
    <row r="110" spans="1:5" ht="15.75">
      <c r="A110" s="22" t="s">
        <v>18</v>
      </c>
      <c r="B110" s="23" t="s">
        <v>17</v>
      </c>
      <c r="C110" s="49">
        <f>SUM(C111)</f>
        <v>55978.7</v>
      </c>
      <c r="D110" s="49">
        <f>SUM(D111)</f>
        <v>41894.5</v>
      </c>
      <c r="E110" s="79">
        <f t="shared" si="3"/>
        <v>74.8</v>
      </c>
    </row>
    <row r="111" spans="1:5" ht="15.75">
      <c r="A111" s="18" t="s">
        <v>16</v>
      </c>
      <c r="B111" s="19" t="s">
        <v>15</v>
      </c>
      <c r="C111" s="50">
        <v>55978.74</v>
      </c>
      <c r="D111" s="48">
        <v>41894.5</v>
      </c>
      <c r="E111" s="56">
        <f t="shared" si="3"/>
        <v>74.8</v>
      </c>
    </row>
    <row r="112" spans="1:5" ht="15.75">
      <c r="A112" s="22" t="s">
        <v>14</v>
      </c>
      <c r="B112" s="23" t="s">
        <v>13</v>
      </c>
      <c r="C112" s="49">
        <f>SUM(C113:C115)</f>
        <v>4182.1</v>
      </c>
      <c r="D112" s="49">
        <f>SUM(D113:D115)</f>
        <v>3409.4</v>
      </c>
      <c r="E112" s="79">
        <f t="shared" si="3"/>
        <v>81.5</v>
      </c>
    </row>
    <row r="113" spans="1:5" ht="15.75">
      <c r="A113" s="18" t="s">
        <v>248</v>
      </c>
      <c r="B113" s="19" t="s">
        <v>249</v>
      </c>
      <c r="C113" s="50">
        <v>2540.3</v>
      </c>
      <c r="D113" s="48">
        <v>2024.59</v>
      </c>
      <c r="E113" s="56">
        <f t="shared" si="3"/>
        <v>79.7</v>
      </c>
    </row>
    <row r="114" spans="1:5" ht="15.75">
      <c r="A114" s="18" t="s">
        <v>12</v>
      </c>
      <c r="B114" s="19" t="s">
        <v>11</v>
      </c>
      <c r="C114" s="50">
        <v>1341.78</v>
      </c>
      <c r="D114" s="48">
        <v>1128.9</v>
      </c>
      <c r="E114" s="56">
        <f t="shared" si="3"/>
        <v>84.1</v>
      </c>
    </row>
    <row r="115" spans="1:5" ht="31.5">
      <c r="A115" s="18" t="s">
        <v>10</v>
      </c>
      <c r="B115" s="19" t="s">
        <v>9</v>
      </c>
      <c r="C115" s="50">
        <v>300</v>
      </c>
      <c r="D115" s="48">
        <v>255.9</v>
      </c>
      <c r="E115" s="56">
        <f t="shared" si="3"/>
        <v>85.3</v>
      </c>
    </row>
    <row r="116" spans="1:5" ht="31.5">
      <c r="A116" s="22" t="s">
        <v>8</v>
      </c>
      <c r="B116" s="23" t="s">
        <v>7</v>
      </c>
      <c r="C116" s="49">
        <f>SUM(C117)</f>
        <v>1004</v>
      </c>
      <c r="D116" s="49">
        <f>SUM(D117)</f>
        <v>0</v>
      </c>
      <c r="E116" s="79">
        <f t="shared" si="3"/>
        <v>0</v>
      </c>
    </row>
    <row r="117" spans="1:5" ht="32.25" thickBot="1">
      <c r="A117" s="18" t="s">
        <v>6</v>
      </c>
      <c r="B117" s="19" t="s">
        <v>5</v>
      </c>
      <c r="C117" s="50">
        <v>1004</v>
      </c>
      <c r="D117" s="48">
        <v>0</v>
      </c>
      <c r="E117" s="56">
        <f t="shared" si="3"/>
        <v>0</v>
      </c>
    </row>
    <row r="118" spans="1:5" ht="16.5" thickBot="1">
      <c r="A118" s="31" t="s">
        <v>4</v>
      </c>
      <c r="B118" s="32" t="s">
        <v>3</v>
      </c>
      <c r="C118" s="57">
        <f>C65+C74+C76+C80+C88+C93+C96+C102+C105+C110+C112+C116</f>
        <v>1637847.3</v>
      </c>
      <c r="D118" s="57">
        <f>D65+D74+D76+D80+D88+D93+D96+D102+D105+D110+D112+D116</f>
        <v>1184748.5</v>
      </c>
      <c r="E118" s="57">
        <f t="shared" si="3"/>
        <v>72.3</v>
      </c>
    </row>
    <row r="119" spans="1:5" ht="48" thickBot="1">
      <c r="A119" s="33" t="s">
        <v>2</v>
      </c>
      <c r="B119" s="34" t="s">
        <v>1</v>
      </c>
      <c r="C119" s="58">
        <f>SUM(C62-C118)</f>
        <v>-71497.7</v>
      </c>
      <c r="D119" s="58">
        <f>SUM(D62-D118)</f>
        <v>90364.1</v>
      </c>
      <c r="E119" s="58"/>
    </row>
    <row r="122" spans="1:5" ht="18.75">
      <c r="A122" s="127" t="s">
        <v>262</v>
      </c>
      <c r="B122" s="127"/>
      <c r="C122" s="35"/>
      <c r="D122" s="35"/>
      <c r="E122" s="124" t="s">
        <v>266</v>
      </c>
    </row>
    <row r="125" spans="3:5" ht="15.75">
      <c r="C125" s="120">
        <v>-71497.7</v>
      </c>
      <c r="D125" s="120">
        <v>90364.04</v>
      </c>
      <c r="E125" s="120"/>
    </row>
  </sheetData>
  <sheetProtection insertRows="0"/>
  <autoFilter ref="A5:E119"/>
  <mergeCells count="3">
    <mergeCell ref="A2:E2"/>
    <mergeCell ref="A1:E1"/>
    <mergeCell ref="A122:B122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79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125"/>
  <sheetViews>
    <sheetView showZeros="0" tabSelected="1" view="pageBreakPreview" zoomScale="80" zoomScaleNormal="80" zoomScaleSheetLayoutView="80" zoomScalePageLayoutView="0" workbookViewId="0" topLeftCell="A1">
      <pane ySplit="5" topLeftCell="A115" activePane="bottomLeft" state="frozen"/>
      <selection pane="topLeft" activeCell="E122" sqref="E122"/>
      <selection pane="bottomLeft" activeCell="E122" sqref="E122"/>
    </sheetView>
  </sheetViews>
  <sheetFormatPr defaultColWidth="9.00390625" defaultRowHeight="12.75"/>
  <cols>
    <col min="1" max="1" width="32.00390625" style="4" customWidth="1"/>
    <col min="2" max="2" width="55.375" style="4" customWidth="1"/>
    <col min="3" max="3" width="16.25390625" style="123" customWidth="1"/>
    <col min="4" max="4" width="15.875" style="123" customWidth="1"/>
    <col min="5" max="5" width="15.875" style="4" customWidth="1"/>
    <col min="6" max="16384" width="9.125" style="4" customWidth="1"/>
  </cols>
  <sheetData>
    <row r="1" spans="1:5" ht="20.25" customHeight="1">
      <c r="A1" s="126" t="s">
        <v>217</v>
      </c>
      <c r="B1" s="126"/>
      <c r="C1" s="126"/>
      <c r="D1" s="126"/>
      <c r="E1" s="126"/>
    </row>
    <row r="2" spans="1:5" ht="20.25">
      <c r="A2" s="126" t="s">
        <v>263</v>
      </c>
      <c r="B2" s="126"/>
      <c r="C2" s="126"/>
      <c r="D2" s="126"/>
      <c r="E2" s="126"/>
    </row>
    <row r="3" spans="1:5" ht="16.5" thickBot="1">
      <c r="A3" s="5"/>
      <c r="B3" s="6"/>
      <c r="C3" s="7"/>
      <c r="D3" s="7"/>
      <c r="E3" s="8"/>
    </row>
    <row r="4" spans="1:5" ht="48" thickBot="1">
      <c r="A4" s="9" t="s">
        <v>196</v>
      </c>
      <c r="B4" s="10" t="s">
        <v>195</v>
      </c>
      <c r="C4" s="11" t="s">
        <v>216</v>
      </c>
      <c r="D4" s="11" t="s">
        <v>194</v>
      </c>
      <c r="E4" s="13" t="s">
        <v>215</v>
      </c>
    </row>
    <row r="5" spans="1:5" ht="16.5" thickBot="1">
      <c r="A5" s="14">
        <v>1</v>
      </c>
      <c r="B5" s="15">
        <v>2</v>
      </c>
      <c r="C5" s="16" t="s">
        <v>0</v>
      </c>
      <c r="D5" s="16">
        <v>5</v>
      </c>
      <c r="E5" s="17">
        <v>6</v>
      </c>
    </row>
    <row r="6" spans="1:5" ht="16.5" thickBot="1">
      <c r="A6" s="68"/>
      <c r="B6" s="36" t="s">
        <v>192</v>
      </c>
      <c r="C6" s="69"/>
      <c r="D6" s="69"/>
      <c r="E6" s="70"/>
    </row>
    <row r="7" spans="1:5" ht="15.75">
      <c r="A7" s="113" t="s">
        <v>191</v>
      </c>
      <c r="B7" s="114" t="s">
        <v>190</v>
      </c>
      <c r="C7" s="115">
        <f>C8+C20</f>
        <v>397028</v>
      </c>
      <c r="D7" s="115">
        <f>D8+D20</f>
        <v>352445</v>
      </c>
      <c r="E7" s="115">
        <f aca="true" t="shared" si="0" ref="E7:E38">IF(C7&gt;0,D7/C7*100,0)</f>
        <v>88.8</v>
      </c>
    </row>
    <row r="8" spans="1:5" ht="15.75">
      <c r="A8" s="116"/>
      <c r="B8" s="42" t="s">
        <v>189</v>
      </c>
      <c r="C8" s="3">
        <f>C9+C12+C19+C11+C16</f>
        <v>301188.2</v>
      </c>
      <c r="D8" s="3">
        <f>D9+D12+D19+D11+D16</f>
        <v>243714.4</v>
      </c>
      <c r="E8" s="3">
        <f t="shared" si="0"/>
        <v>80.9</v>
      </c>
    </row>
    <row r="9" spans="1:5" ht="15.75">
      <c r="A9" s="44" t="s">
        <v>188</v>
      </c>
      <c r="B9" s="45" t="s">
        <v>187</v>
      </c>
      <c r="C9" s="2">
        <f>C10</f>
        <v>265466</v>
      </c>
      <c r="D9" s="2">
        <f>SUM(D10)</f>
        <v>208612.5</v>
      </c>
      <c r="E9" s="2">
        <f t="shared" si="0"/>
        <v>78.6</v>
      </c>
    </row>
    <row r="10" spans="1:5" ht="15.75">
      <c r="A10" s="40" t="s">
        <v>186</v>
      </c>
      <c r="B10" s="43" t="s">
        <v>185</v>
      </c>
      <c r="C10" s="1">
        <v>265466</v>
      </c>
      <c r="D10" s="1">
        <v>208612.5</v>
      </c>
      <c r="E10" s="1">
        <f t="shared" si="0"/>
        <v>78.6</v>
      </c>
    </row>
    <row r="11" spans="1:5" ht="15.75">
      <c r="A11" s="44" t="s">
        <v>245</v>
      </c>
      <c r="B11" s="45" t="s">
        <v>244</v>
      </c>
      <c r="C11" s="2">
        <v>4413.3</v>
      </c>
      <c r="D11" s="2">
        <v>4184.9</v>
      </c>
      <c r="E11" s="2">
        <f t="shared" si="0"/>
        <v>94.8</v>
      </c>
    </row>
    <row r="12" spans="1:5" ht="15.75">
      <c r="A12" s="44" t="s">
        <v>184</v>
      </c>
      <c r="B12" s="45" t="s">
        <v>183</v>
      </c>
      <c r="C12" s="2">
        <f>SUM(C13:C15)</f>
        <v>25262.2</v>
      </c>
      <c r="D12" s="2">
        <f>SUM(D13:D15)</f>
        <v>24520.4</v>
      </c>
      <c r="E12" s="2">
        <f t="shared" si="0"/>
        <v>97.1</v>
      </c>
    </row>
    <row r="13" spans="1:5" ht="31.5">
      <c r="A13" s="40" t="s">
        <v>182</v>
      </c>
      <c r="B13" s="43" t="s">
        <v>181</v>
      </c>
      <c r="C13" s="1">
        <v>23620.6</v>
      </c>
      <c r="D13" s="1">
        <v>23677.5</v>
      </c>
      <c r="E13" s="1">
        <f t="shared" si="0"/>
        <v>100.2</v>
      </c>
    </row>
    <row r="14" spans="1:5" ht="15.75">
      <c r="A14" s="40" t="s">
        <v>180</v>
      </c>
      <c r="B14" s="43" t="s">
        <v>179</v>
      </c>
      <c r="C14" s="1">
        <v>417.7</v>
      </c>
      <c r="D14" s="1">
        <v>417.9</v>
      </c>
      <c r="E14" s="1">
        <f t="shared" si="0"/>
        <v>100</v>
      </c>
    </row>
    <row r="15" spans="1:5" ht="31.5">
      <c r="A15" s="40" t="s">
        <v>228</v>
      </c>
      <c r="B15" s="43" t="s">
        <v>229</v>
      </c>
      <c r="C15" s="1">
        <v>1223.9</v>
      </c>
      <c r="D15" s="1">
        <v>425</v>
      </c>
      <c r="E15" s="1">
        <f t="shared" si="0"/>
        <v>34.7</v>
      </c>
    </row>
    <row r="16" spans="1:5" ht="15.75">
      <c r="A16" s="44" t="s">
        <v>172</v>
      </c>
      <c r="B16" s="45" t="s">
        <v>171</v>
      </c>
      <c r="C16" s="2">
        <f>SUM(C17:C18)</f>
        <v>6046.7</v>
      </c>
      <c r="D16" s="2">
        <f>SUM(D17:D18)</f>
        <v>6262.5</v>
      </c>
      <c r="E16" s="2">
        <f t="shared" si="0"/>
        <v>103.6</v>
      </c>
    </row>
    <row r="17" spans="1:5" ht="47.25">
      <c r="A17" s="40" t="s">
        <v>170</v>
      </c>
      <c r="B17" s="43" t="s">
        <v>169</v>
      </c>
      <c r="C17" s="1">
        <v>5883.4</v>
      </c>
      <c r="D17" s="1">
        <v>5977.5</v>
      </c>
      <c r="E17" s="1">
        <f t="shared" si="0"/>
        <v>101.6</v>
      </c>
    </row>
    <row r="18" spans="1:5" ht="47.25">
      <c r="A18" s="40" t="s">
        <v>167</v>
      </c>
      <c r="B18" s="43" t="s">
        <v>166</v>
      </c>
      <c r="C18" s="1">
        <v>163.3</v>
      </c>
      <c r="D18" s="1">
        <v>285</v>
      </c>
      <c r="E18" s="1">
        <f t="shared" si="0"/>
        <v>174.5</v>
      </c>
    </row>
    <row r="19" spans="1:5" ht="31.5">
      <c r="A19" s="44" t="s">
        <v>264</v>
      </c>
      <c r="B19" s="45" t="s">
        <v>164</v>
      </c>
      <c r="C19" s="2"/>
      <c r="D19" s="2">
        <v>134.1</v>
      </c>
      <c r="E19" s="2">
        <f t="shared" si="0"/>
        <v>0</v>
      </c>
    </row>
    <row r="20" spans="1:5" ht="15.75">
      <c r="A20" s="116"/>
      <c r="B20" s="42" t="s">
        <v>163</v>
      </c>
      <c r="C20" s="3">
        <f>C21+C29+C30+C31+C34+C46</f>
        <v>95839.8</v>
      </c>
      <c r="D20" s="3">
        <f>D21+D29+D30+D31+D34+D46</f>
        <v>108730.6</v>
      </c>
      <c r="E20" s="3">
        <f t="shared" si="0"/>
        <v>113.5</v>
      </c>
    </row>
    <row r="21" spans="1:5" ht="47.25">
      <c r="A21" s="44" t="s">
        <v>162</v>
      </c>
      <c r="B21" s="45" t="s">
        <v>161</v>
      </c>
      <c r="C21" s="2">
        <f>SUM(C22:C28)</f>
        <v>38483.2</v>
      </c>
      <c r="D21" s="2">
        <f>SUM(D22:D28)</f>
        <v>41437.5</v>
      </c>
      <c r="E21" s="2">
        <f t="shared" si="0"/>
        <v>107.7</v>
      </c>
    </row>
    <row r="22" spans="1:5" ht="63">
      <c r="A22" s="40" t="s">
        <v>160</v>
      </c>
      <c r="B22" s="43" t="s">
        <v>214</v>
      </c>
      <c r="C22" s="1">
        <v>63</v>
      </c>
      <c r="D22" s="1">
        <v>52.8</v>
      </c>
      <c r="E22" s="1">
        <f t="shared" si="0"/>
        <v>83.8</v>
      </c>
    </row>
    <row r="23" spans="1:5" ht="47.25">
      <c r="A23" s="40" t="s">
        <v>213</v>
      </c>
      <c r="B23" s="43" t="s">
        <v>212</v>
      </c>
      <c r="C23" s="1">
        <v>165</v>
      </c>
      <c r="D23" s="1">
        <v>137.4</v>
      </c>
      <c r="E23" s="1">
        <f t="shared" si="0"/>
        <v>83.3</v>
      </c>
    </row>
    <row r="24" spans="1:5" ht="78.75">
      <c r="A24" s="40" t="s">
        <v>158</v>
      </c>
      <c r="B24" s="43" t="s">
        <v>157</v>
      </c>
      <c r="C24" s="1">
        <v>18910</v>
      </c>
      <c r="D24" s="1">
        <v>22811.3</v>
      </c>
      <c r="E24" s="1">
        <f t="shared" si="0"/>
        <v>120.6</v>
      </c>
    </row>
    <row r="25" spans="1:5" ht="94.5">
      <c r="A25" s="40" t="s">
        <v>156</v>
      </c>
      <c r="B25" s="43" t="s">
        <v>155</v>
      </c>
      <c r="C25" s="1"/>
      <c r="D25" s="1">
        <v>1611.5</v>
      </c>
      <c r="E25" s="1">
        <f t="shared" si="0"/>
        <v>0</v>
      </c>
    </row>
    <row r="26" spans="1:5" ht="94.5">
      <c r="A26" s="40" t="s">
        <v>154</v>
      </c>
      <c r="B26" s="43" t="s">
        <v>153</v>
      </c>
      <c r="C26" s="1">
        <v>15959.7</v>
      </c>
      <c r="D26" s="1">
        <v>12837</v>
      </c>
      <c r="E26" s="1">
        <f t="shared" si="0"/>
        <v>80.4</v>
      </c>
    </row>
    <row r="27" spans="1:5" ht="31.5">
      <c r="A27" s="40" t="s">
        <v>152</v>
      </c>
      <c r="B27" s="43" t="s">
        <v>151</v>
      </c>
      <c r="C27" s="1">
        <v>15.5</v>
      </c>
      <c r="D27" s="1">
        <v>27.9</v>
      </c>
      <c r="E27" s="1">
        <f t="shared" si="0"/>
        <v>180</v>
      </c>
    </row>
    <row r="28" spans="1:5" ht="94.5">
      <c r="A28" s="40" t="s">
        <v>150</v>
      </c>
      <c r="B28" s="43" t="s">
        <v>149</v>
      </c>
      <c r="C28" s="1">
        <v>3370</v>
      </c>
      <c r="D28" s="1">
        <v>3959.6</v>
      </c>
      <c r="E28" s="1">
        <f t="shared" si="0"/>
        <v>117.5</v>
      </c>
    </row>
    <row r="29" spans="1:5" ht="15.75">
      <c r="A29" s="44" t="s">
        <v>148</v>
      </c>
      <c r="B29" s="45" t="s">
        <v>147</v>
      </c>
      <c r="C29" s="2">
        <v>5123.6</v>
      </c>
      <c r="D29" s="2">
        <v>4272.5</v>
      </c>
      <c r="E29" s="2">
        <f t="shared" si="0"/>
        <v>83.4</v>
      </c>
    </row>
    <row r="30" spans="1:5" ht="31.5">
      <c r="A30" s="44" t="s">
        <v>211</v>
      </c>
      <c r="B30" s="45" t="s">
        <v>210</v>
      </c>
      <c r="C30" s="2"/>
      <c r="D30" s="2">
        <v>42.3</v>
      </c>
      <c r="E30" s="2">
        <f t="shared" si="0"/>
        <v>0</v>
      </c>
    </row>
    <row r="31" spans="1:5" ht="31.5">
      <c r="A31" s="44" t="s">
        <v>144</v>
      </c>
      <c r="B31" s="45" t="s">
        <v>143</v>
      </c>
      <c r="C31" s="2">
        <f>SUM(C32:C33)</f>
        <v>49145</v>
      </c>
      <c r="D31" s="2">
        <f>SUM(D32:D33)</f>
        <v>60828.2</v>
      </c>
      <c r="E31" s="2">
        <f t="shared" si="0"/>
        <v>123.8</v>
      </c>
    </row>
    <row r="32" spans="1:5" ht="94.5">
      <c r="A32" s="40" t="s">
        <v>142</v>
      </c>
      <c r="B32" s="43" t="s">
        <v>141</v>
      </c>
      <c r="C32" s="1">
        <v>3000</v>
      </c>
      <c r="D32" s="1">
        <v>642.7</v>
      </c>
      <c r="E32" s="1">
        <f t="shared" si="0"/>
        <v>21.4</v>
      </c>
    </row>
    <row r="33" spans="1:5" ht="63">
      <c r="A33" s="40" t="s">
        <v>140</v>
      </c>
      <c r="B33" s="43" t="s">
        <v>139</v>
      </c>
      <c r="C33" s="1">
        <v>46145</v>
      </c>
      <c r="D33" s="1">
        <v>60185.5</v>
      </c>
      <c r="E33" s="1">
        <f t="shared" si="0"/>
        <v>130.4</v>
      </c>
    </row>
    <row r="34" spans="1:5" ht="15.75">
      <c r="A34" s="44" t="s">
        <v>138</v>
      </c>
      <c r="B34" s="45" t="s">
        <v>137</v>
      </c>
      <c r="C34" s="2">
        <f>SUM(C35:C45)</f>
        <v>3088</v>
      </c>
      <c r="D34" s="2">
        <f>D35+D37+D39+D40+D41+D42+D44+D45+D43</f>
        <v>2157</v>
      </c>
      <c r="E34" s="2">
        <f t="shared" si="0"/>
        <v>69.9</v>
      </c>
    </row>
    <row r="35" spans="1:5" ht="126">
      <c r="A35" s="40" t="s">
        <v>209</v>
      </c>
      <c r="B35" s="43" t="s">
        <v>219</v>
      </c>
      <c r="C35" s="1"/>
      <c r="D35" s="1">
        <v>2.1</v>
      </c>
      <c r="E35" s="1">
        <f t="shared" si="0"/>
        <v>0</v>
      </c>
    </row>
    <row r="36" spans="1:5" ht="0.75" customHeight="1">
      <c r="A36" s="40" t="s">
        <v>208</v>
      </c>
      <c r="B36" s="43" t="s">
        <v>135</v>
      </c>
      <c r="C36" s="1"/>
      <c r="D36" s="1">
        <v>99.2</v>
      </c>
      <c r="E36" s="1">
        <f t="shared" si="0"/>
        <v>0</v>
      </c>
    </row>
    <row r="37" spans="1:5" ht="78" customHeight="1">
      <c r="A37" s="40" t="s">
        <v>221</v>
      </c>
      <c r="B37" s="43" t="s">
        <v>222</v>
      </c>
      <c r="C37" s="1">
        <v>123.5</v>
      </c>
      <c r="D37" s="1">
        <v>186.9</v>
      </c>
      <c r="E37" s="1">
        <f t="shared" si="0"/>
        <v>151.3</v>
      </c>
    </row>
    <row r="38" spans="1:5" ht="1.5" customHeight="1">
      <c r="A38" s="40" t="s">
        <v>234</v>
      </c>
      <c r="B38" s="43" t="s">
        <v>235</v>
      </c>
      <c r="C38" s="1"/>
      <c r="D38" s="1">
        <v>69.2</v>
      </c>
      <c r="E38" s="2">
        <f t="shared" si="0"/>
        <v>0</v>
      </c>
    </row>
    <row r="39" spans="1:5" ht="110.25">
      <c r="A39" s="40" t="s">
        <v>134</v>
      </c>
      <c r="B39" s="43" t="s">
        <v>133</v>
      </c>
      <c r="C39" s="1">
        <v>839.8</v>
      </c>
      <c r="D39" s="1">
        <v>768.8</v>
      </c>
      <c r="E39" s="1">
        <f aca="true" t="shared" si="1" ref="E39:E58">IF(C39&gt;0,D39/C39*100,0)</f>
        <v>91.5</v>
      </c>
    </row>
    <row r="40" spans="1:5" ht="0.75" customHeight="1">
      <c r="A40" s="40" t="s">
        <v>130</v>
      </c>
      <c r="B40" s="43" t="s">
        <v>129</v>
      </c>
      <c r="C40" s="1"/>
      <c r="D40" s="1"/>
      <c r="E40" s="1">
        <f t="shared" si="1"/>
        <v>0</v>
      </c>
    </row>
    <row r="41" spans="1:5" ht="63">
      <c r="A41" s="40" t="s">
        <v>207</v>
      </c>
      <c r="B41" s="43" t="s">
        <v>131</v>
      </c>
      <c r="C41" s="1"/>
      <c r="D41" s="1">
        <v>0</v>
      </c>
      <c r="E41" s="1">
        <f t="shared" si="1"/>
        <v>0</v>
      </c>
    </row>
    <row r="42" spans="1:5" ht="31.5">
      <c r="A42" s="40" t="s">
        <v>130</v>
      </c>
      <c r="B42" s="43" t="s">
        <v>256</v>
      </c>
      <c r="C42" s="1"/>
      <c r="D42" s="1">
        <v>6.2</v>
      </c>
      <c r="E42" s="1">
        <f t="shared" si="1"/>
        <v>0</v>
      </c>
    </row>
    <row r="43" spans="1:5" ht="107.25" customHeight="1">
      <c r="A43" s="40" t="s">
        <v>258</v>
      </c>
      <c r="B43" s="43" t="s">
        <v>259</v>
      </c>
      <c r="C43" s="1"/>
      <c r="D43" s="1">
        <v>117.8</v>
      </c>
      <c r="E43" s="1">
        <f t="shared" si="1"/>
        <v>0</v>
      </c>
    </row>
    <row r="44" spans="1:5" ht="47.25">
      <c r="A44" s="40" t="s">
        <v>128</v>
      </c>
      <c r="B44" s="43" t="s">
        <v>206</v>
      </c>
      <c r="C44" s="1"/>
      <c r="D44" s="1">
        <v>24.2</v>
      </c>
      <c r="E44" s="1">
        <f t="shared" si="1"/>
        <v>0</v>
      </c>
    </row>
    <row r="45" spans="1:5" ht="63">
      <c r="A45" s="40" t="s">
        <v>126</v>
      </c>
      <c r="B45" s="43" t="s">
        <v>125</v>
      </c>
      <c r="C45" s="1">
        <v>2124.7</v>
      </c>
      <c r="D45" s="1">
        <v>1051</v>
      </c>
      <c r="E45" s="1">
        <f t="shared" si="1"/>
        <v>49.5</v>
      </c>
    </row>
    <row r="46" spans="1:5" ht="15.75">
      <c r="A46" s="41" t="s">
        <v>124</v>
      </c>
      <c r="B46" s="42" t="s">
        <v>123</v>
      </c>
      <c r="C46" s="3"/>
      <c r="D46" s="3">
        <f>D47+D48</f>
        <v>-6.9</v>
      </c>
      <c r="E46" s="3">
        <f t="shared" si="1"/>
        <v>0</v>
      </c>
    </row>
    <row r="47" spans="1:5" ht="15.75">
      <c r="A47" s="40" t="s">
        <v>205</v>
      </c>
      <c r="B47" s="43" t="s">
        <v>121</v>
      </c>
      <c r="C47" s="1"/>
      <c r="D47" s="1">
        <v>-6.9</v>
      </c>
      <c r="E47" s="1">
        <f t="shared" si="1"/>
        <v>0</v>
      </c>
    </row>
    <row r="48" spans="1:5" ht="15.75">
      <c r="A48" s="40" t="s">
        <v>120</v>
      </c>
      <c r="B48" s="43" t="s">
        <v>123</v>
      </c>
      <c r="C48" s="1"/>
      <c r="D48" s="1">
        <v>0</v>
      </c>
      <c r="E48" s="1">
        <f t="shared" si="1"/>
        <v>0</v>
      </c>
    </row>
    <row r="49" spans="1:5" ht="15.75">
      <c r="A49" s="41" t="s">
        <v>118</v>
      </c>
      <c r="B49" s="42" t="s">
        <v>117</v>
      </c>
      <c r="C49" s="3">
        <f>C50+C55+C56+C57</f>
        <v>1036944.9</v>
      </c>
      <c r="D49" s="3">
        <f>D50+D55+D56+D57</f>
        <v>817480</v>
      </c>
      <c r="E49" s="3">
        <f t="shared" si="1"/>
        <v>78.8</v>
      </c>
    </row>
    <row r="50" spans="1:5" ht="31.5">
      <c r="A50" s="40" t="s">
        <v>116</v>
      </c>
      <c r="B50" s="43" t="s">
        <v>115</v>
      </c>
      <c r="C50" s="1">
        <f>C51+C52+C53+C54</f>
        <v>1017971.8</v>
      </c>
      <c r="D50" s="1">
        <f>D51+D52+D53+D54</f>
        <v>798505.9</v>
      </c>
      <c r="E50" s="1">
        <f t="shared" si="1"/>
        <v>78.4</v>
      </c>
    </row>
    <row r="51" spans="1:5" ht="31.5">
      <c r="A51" s="40" t="s">
        <v>114</v>
      </c>
      <c r="B51" s="43" t="s">
        <v>113</v>
      </c>
      <c r="C51" s="1">
        <v>20954.1</v>
      </c>
      <c r="D51" s="1">
        <v>16538.5</v>
      </c>
      <c r="E51" s="1">
        <f t="shared" si="1"/>
        <v>78.9</v>
      </c>
    </row>
    <row r="52" spans="1:5" ht="31.5">
      <c r="A52" s="40" t="s">
        <v>112</v>
      </c>
      <c r="B52" s="43" t="s">
        <v>111</v>
      </c>
      <c r="C52" s="1">
        <v>259473.4</v>
      </c>
      <c r="D52" s="1">
        <v>136467.5</v>
      </c>
      <c r="E52" s="1">
        <f t="shared" si="1"/>
        <v>52.6</v>
      </c>
    </row>
    <row r="53" spans="1:5" ht="31.5">
      <c r="A53" s="40" t="s">
        <v>110</v>
      </c>
      <c r="B53" s="43" t="s">
        <v>109</v>
      </c>
      <c r="C53" s="1">
        <v>679725.6</v>
      </c>
      <c r="D53" s="1">
        <v>597747.7</v>
      </c>
      <c r="E53" s="1">
        <f t="shared" si="1"/>
        <v>87.9</v>
      </c>
    </row>
    <row r="54" spans="1:5" ht="15.75">
      <c r="A54" s="40" t="s">
        <v>236</v>
      </c>
      <c r="B54" s="43" t="s">
        <v>107</v>
      </c>
      <c r="C54" s="1">
        <v>57818.7</v>
      </c>
      <c r="D54" s="1">
        <v>47752.2</v>
      </c>
      <c r="E54" s="1">
        <f t="shared" si="1"/>
        <v>82.6</v>
      </c>
    </row>
    <row r="55" spans="1:5" ht="15.75">
      <c r="A55" s="44" t="s">
        <v>106</v>
      </c>
      <c r="B55" s="45" t="s">
        <v>105</v>
      </c>
      <c r="C55" s="2"/>
      <c r="D55" s="2">
        <v>1</v>
      </c>
      <c r="E55" s="1">
        <f t="shared" si="1"/>
        <v>0</v>
      </c>
    </row>
    <row r="56" spans="1:5" ht="47.25">
      <c r="A56" s="41" t="s">
        <v>223</v>
      </c>
      <c r="B56" s="42" t="s">
        <v>204</v>
      </c>
      <c r="C56" s="3">
        <v>21007.8</v>
      </c>
      <c r="D56" s="3">
        <v>21007.8</v>
      </c>
      <c r="E56" s="3">
        <f t="shared" si="1"/>
        <v>100</v>
      </c>
    </row>
    <row r="57" spans="1:5" ht="31.5">
      <c r="A57" s="41" t="s">
        <v>104</v>
      </c>
      <c r="B57" s="42" t="s">
        <v>103</v>
      </c>
      <c r="C57" s="3">
        <v>-2034.7</v>
      </c>
      <c r="D57" s="3">
        <v>-2034.7</v>
      </c>
      <c r="E57" s="3">
        <f t="shared" si="1"/>
        <v>0</v>
      </c>
    </row>
    <row r="58" spans="1:5" ht="16.5" thickBot="1">
      <c r="A58" s="117" t="s">
        <v>102</v>
      </c>
      <c r="B58" s="118" t="s">
        <v>101</v>
      </c>
      <c r="C58" s="119">
        <f>C49+C7</f>
        <v>1433972.9</v>
      </c>
      <c r="D58" s="119">
        <f>D49+D7</f>
        <v>1169925</v>
      </c>
      <c r="E58" s="119">
        <f t="shared" si="1"/>
        <v>81.6</v>
      </c>
    </row>
    <row r="59" spans="1:5" ht="15.75">
      <c r="A59" s="25"/>
      <c r="B59" s="26"/>
      <c r="C59" s="111"/>
      <c r="D59" s="111"/>
      <c r="E59" s="112"/>
    </row>
    <row r="60" spans="1:5" ht="15.75">
      <c r="A60" s="27"/>
      <c r="B60" s="28" t="s">
        <v>100</v>
      </c>
      <c r="C60" s="65"/>
      <c r="D60" s="65"/>
      <c r="E60" s="78"/>
    </row>
    <row r="61" spans="1:5" ht="15.75">
      <c r="A61" s="22" t="s">
        <v>99</v>
      </c>
      <c r="B61" s="23" t="s">
        <v>98</v>
      </c>
      <c r="C61" s="49">
        <f>SUM(C62:C68)</f>
        <v>89140.6</v>
      </c>
      <c r="D61" s="49">
        <f>SUM(D62:D68)</f>
        <v>73652.7</v>
      </c>
      <c r="E61" s="79">
        <f aca="true" t="shared" si="2" ref="E61:E92">IF(C61&gt;0,D61/C61*100,0)</f>
        <v>82.6</v>
      </c>
    </row>
    <row r="62" spans="1:5" ht="31.5">
      <c r="A62" s="21" t="s">
        <v>97</v>
      </c>
      <c r="B62" s="24" t="s">
        <v>96</v>
      </c>
      <c r="C62" s="56">
        <v>1961.7</v>
      </c>
      <c r="D62" s="56">
        <v>1789.29</v>
      </c>
      <c r="E62" s="56">
        <f t="shared" si="2"/>
        <v>91.2</v>
      </c>
    </row>
    <row r="63" spans="1:5" ht="63">
      <c r="A63" s="21" t="s">
        <v>95</v>
      </c>
      <c r="B63" s="24" t="s">
        <v>94</v>
      </c>
      <c r="C63" s="56">
        <v>4838.3</v>
      </c>
      <c r="D63" s="56">
        <v>4341.68</v>
      </c>
      <c r="E63" s="56">
        <f t="shared" si="2"/>
        <v>89.7</v>
      </c>
    </row>
    <row r="64" spans="1:5" ht="47.25">
      <c r="A64" s="21" t="s">
        <v>93</v>
      </c>
      <c r="B64" s="24" t="s">
        <v>92</v>
      </c>
      <c r="C64" s="56">
        <v>35402.65</v>
      </c>
      <c r="D64" s="56">
        <v>27322.1</v>
      </c>
      <c r="E64" s="56">
        <f t="shared" si="2"/>
        <v>77.2</v>
      </c>
    </row>
    <row r="65" spans="1:5" ht="15.75">
      <c r="A65" s="21" t="s">
        <v>91</v>
      </c>
      <c r="B65" s="24" t="s">
        <v>90</v>
      </c>
      <c r="C65" s="56">
        <v>0</v>
      </c>
      <c r="D65" s="56">
        <v>0</v>
      </c>
      <c r="E65" s="56">
        <f t="shared" si="2"/>
        <v>0</v>
      </c>
    </row>
    <row r="66" spans="1:5" ht="47.25">
      <c r="A66" s="21" t="s">
        <v>89</v>
      </c>
      <c r="B66" s="24" t="s">
        <v>88</v>
      </c>
      <c r="C66" s="56">
        <v>9754.3</v>
      </c>
      <c r="D66" s="56">
        <v>8390.15</v>
      </c>
      <c r="E66" s="56">
        <f t="shared" si="2"/>
        <v>86</v>
      </c>
    </row>
    <row r="67" spans="1:5" ht="15.75">
      <c r="A67" s="21" t="s">
        <v>85</v>
      </c>
      <c r="B67" s="24" t="s">
        <v>84</v>
      </c>
      <c r="C67" s="56">
        <v>668.23</v>
      </c>
      <c r="D67" s="56">
        <v>0</v>
      </c>
      <c r="E67" s="56">
        <f t="shared" si="2"/>
        <v>0</v>
      </c>
    </row>
    <row r="68" spans="1:5" ht="15.75">
      <c r="A68" s="21" t="s">
        <v>83</v>
      </c>
      <c r="B68" s="24" t="s">
        <v>82</v>
      </c>
      <c r="C68" s="56">
        <v>36515.44</v>
      </c>
      <c r="D68" s="56">
        <v>31809.5</v>
      </c>
      <c r="E68" s="56">
        <f t="shared" si="2"/>
        <v>87.1</v>
      </c>
    </row>
    <row r="69" spans="1:5" ht="15.75">
      <c r="A69" s="22" t="s">
        <v>81</v>
      </c>
      <c r="B69" s="23" t="s">
        <v>80</v>
      </c>
      <c r="C69" s="49">
        <f>SUM(C70)</f>
        <v>1135.1</v>
      </c>
      <c r="D69" s="49">
        <f>SUM(D70)</f>
        <v>1135.1</v>
      </c>
      <c r="E69" s="79">
        <f t="shared" si="2"/>
        <v>100</v>
      </c>
    </row>
    <row r="70" spans="1:5" ht="15.75">
      <c r="A70" s="18" t="s">
        <v>79</v>
      </c>
      <c r="B70" s="19" t="s">
        <v>78</v>
      </c>
      <c r="C70" s="56">
        <v>1135.1</v>
      </c>
      <c r="D70" s="56">
        <v>1135.1</v>
      </c>
      <c r="E70" s="56">
        <f t="shared" si="2"/>
        <v>100</v>
      </c>
    </row>
    <row r="71" spans="1:5" ht="31.5">
      <c r="A71" s="22" t="s">
        <v>77</v>
      </c>
      <c r="B71" s="23" t="s">
        <v>76</v>
      </c>
      <c r="C71" s="49">
        <f>SUM(C72:C74)</f>
        <v>5841.3</v>
      </c>
      <c r="D71" s="49">
        <f>SUM(D72:D74)</f>
        <v>3101.5</v>
      </c>
      <c r="E71" s="79">
        <f t="shared" si="2"/>
        <v>53.1</v>
      </c>
    </row>
    <row r="72" spans="1:5" ht="15.75">
      <c r="A72" s="21" t="s">
        <v>75</v>
      </c>
      <c r="B72" s="24" t="s">
        <v>74</v>
      </c>
      <c r="C72" s="50"/>
      <c r="D72" s="50"/>
      <c r="E72" s="56">
        <f t="shared" si="2"/>
        <v>0</v>
      </c>
    </row>
    <row r="73" spans="1:5" ht="47.25">
      <c r="A73" s="21" t="s">
        <v>73</v>
      </c>
      <c r="B73" s="24" t="s">
        <v>72</v>
      </c>
      <c r="C73" s="50">
        <v>5841.27</v>
      </c>
      <c r="D73" s="50">
        <v>3101.47</v>
      </c>
      <c r="E73" s="56">
        <f t="shared" si="2"/>
        <v>53.1</v>
      </c>
    </row>
    <row r="74" spans="1:5" ht="15.75">
      <c r="A74" s="21" t="s">
        <v>71</v>
      </c>
      <c r="B74" s="24" t="s">
        <v>70</v>
      </c>
      <c r="C74" s="50"/>
      <c r="D74" s="50"/>
      <c r="E74" s="56">
        <f t="shared" si="2"/>
        <v>0</v>
      </c>
    </row>
    <row r="75" spans="1:5" ht="15.75">
      <c r="A75" s="22" t="s">
        <v>69</v>
      </c>
      <c r="B75" s="23" t="s">
        <v>68</v>
      </c>
      <c r="C75" s="49">
        <f>SUM(C76:C82)</f>
        <v>135687</v>
      </c>
      <c r="D75" s="49">
        <f>SUM(D76:D82)</f>
        <v>115865.6</v>
      </c>
      <c r="E75" s="79">
        <f t="shared" si="2"/>
        <v>85.4</v>
      </c>
    </row>
    <row r="76" spans="1:5" ht="15.75">
      <c r="A76" s="21" t="s">
        <v>67</v>
      </c>
      <c r="B76" s="24" t="s">
        <v>66</v>
      </c>
      <c r="C76" s="50">
        <v>931.7</v>
      </c>
      <c r="D76" s="50">
        <v>796.1</v>
      </c>
      <c r="E76" s="56">
        <f t="shared" si="2"/>
        <v>85.4</v>
      </c>
    </row>
    <row r="77" spans="1:5" ht="15.75">
      <c r="A77" s="21" t="s">
        <v>65</v>
      </c>
      <c r="B77" s="24" t="s">
        <v>64</v>
      </c>
      <c r="C77" s="50"/>
      <c r="D77" s="50">
        <v>0</v>
      </c>
      <c r="E77" s="56">
        <f t="shared" si="2"/>
        <v>0</v>
      </c>
    </row>
    <row r="78" spans="1:5" ht="15.75">
      <c r="A78" s="21" t="s">
        <v>63</v>
      </c>
      <c r="B78" s="24" t="s">
        <v>62</v>
      </c>
      <c r="C78" s="50">
        <v>111880.09</v>
      </c>
      <c r="D78" s="50">
        <v>102027.62</v>
      </c>
      <c r="E78" s="56">
        <f t="shared" si="2"/>
        <v>91.2</v>
      </c>
    </row>
    <row r="79" spans="1:5" ht="15.75">
      <c r="A79" s="21" t="s">
        <v>253</v>
      </c>
      <c r="B79" s="24" t="s">
        <v>254</v>
      </c>
      <c r="C79" s="50">
        <v>1122</v>
      </c>
      <c r="D79" s="50">
        <v>0</v>
      </c>
      <c r="E79" s="56">
        <f t="shared" si="2"/>
        <v>0</v>
      </c>
    </row>
    <row r="80" spans="1:5" ht="15.75">
      <c r="A80" s="21" t="s">
        <v>61</v>
      </c>
      <c r="B80" s="24" t="s">
        <v>60</v>
      </c>
      <c r="C80" s="50">
        <v>9967.2</v>
      </c>
      <c r="D80" s="50">
        <v>6510.8</v>
      </c>
      <c r="E80" s="56">
        <f t="shared" si="2"/>
        <v>65.3</v>
      </c>
    </row>
    <row r="81" spans="1:5" ht="15.75">
      <c r="A81" s="21" t="s">
        <v>247</v>
      </c>
      <c r="B81" s="24" t="s">
        <v>250</v>
      </c>
      <c r="C81" s="50">
        <v>2313.86</v>
      </c>
      <c r="D81" s="50">
        <v>1804.44</v>
      </c>
      <c r="E81" s="56">
        <f t="shared" si="2"/>
        <v>78</v>
      </c>
    </row>
    <row r="82" spans="1:5" ht="15.75">
      <c r="A82" s="21" t="s">
        <v>59</v>
      </c>
      <c r="B82" s="24" t="s">
        <v>49</v>
      </c>
      <c r="C82" s="50">
        <v>9472.1</v>
      </c>
      <c r="D82" s="50">
        <v>4726.66</v>
      </c>
      <c r="E82" s="56">
        <f t="shared" si="2"/>
        <v>49.9</v>
      </c>
    </row>
    <row r="83" spans="1:5" ht="15.75">
      <c r="A83" s="22" t="s">
        <v>58</v>
      </c>
      <c r="B83" s="23" t="s">
        <v>57</v>
      </c>
      <c r="C83" s="49">
        <f>SUM(C84:C87)</f>
        <v>93389.7</v>
      </c>
      <c r="D83" s="49">
        <f>SUM(D84:D87)</f>
        <v>33954.8</v>
      </c>
      <c r="E83" s="79">
        <f t="shared" si="2"/>
        <v>36.4</v>
      </c>
    </row>
    <row r="84" spans="1:5" ht="15.75">
      <c r="A84" s="21" t="s">
        <v>56</v>
      </c>
      <c r="B84" s="24" t="s">
        <v>55</v>
      </c>
      <c r="C84" s="48">
        <v>66186.89</v>
      </c>
      <c r="D84" s="48">
        <v>12928.84</v>
      </c>
      <c r="E84" s="56">
        <f t="shared" si="2"/>
        <v>19.5</v>
      </c>
    </row>
    <row r="85" spans="1:5" ht="15.75">
      <c r="A85" s="21" t="s">
        <v>54</v>
      </c>
      <c r="B85" s="24" t="s">
        <v>53</v>
      </c>
      <c r="C85" s="48">
        <v>26472.43</v>
      </c>
      <c r="D85" s="48">
        <v>20371.4</v>
      </c>
      <c r="E85" s="56">
        <f t="shared" si="2"/>
        <v>77</v>
      </c>
    </row>
    <row r="86" spans="1:5" ht="15.75">
      <c r="A86" s="21" t="s">
        <v>52</v>
      </c>
      <c r="B86" s="24" t="s">
        <v>51</v>
      </c>
      <c r="C86" s="48">
        <v>100</v>
      </c>
      <c r="D86" s="48">
        <v>100</v>
      </c>
      <c r="E86" s="56">
        <f t="shared" si="2"/>
        <v>100</v>
      </c>
    </row>
    <row r="87" spans="1:5" ht="31.5">
      <c r="A87" s="21" t="s">
        <v>50</v>
      </c>
      <c r="B87" s="24" t="s">
        <v>203</v>
      </c>
      <c r="C87" s="48">
        <v>630.4</v>
      </c>
      <c r="D87" s="48">
        <v>554.6</v>
      </c>
      <c r="E87" s="56">
        <f t="shared" si="2"/>
        <v>88</v>
      </c>
    </row>
    <row r="88" spans="1:5" ht="15.75">
      <c r="A88" s="22" t="s">
        <v>48</v>
      </c>
      <c r="B88" s="23" t="s">
        <v>47</v>
      </c>
      <c r="C88" s="51">
        <v>0</v>
      </c>
      <c r="D88" s="51">
        <v>0</v>
      </c>
      <c r="E88" s="80">
        <f t="shared" si="2"/>
        <v>0</v>
      </c>
    </row>
    <row r="89" spans="1:5" ht="15.75">
      <c r="A89" s="18" t="s">
        <v>251</v>
      </c>
      <c r="B89" s="19" t="s">
        <v>252</v>
      </c>
      <c r="C89" s="52">
        <v>0</v>
      </c>
      <c r="D89" s="52">
        <v>0</v>
      </c>
      <c r="E89" s="81">
        <f t="shared" si="2"/>
        <v>0</v>
      </c>
    </row>
    <row r="90" spans="1:5" ht="31.5">
      <c r="A90" s="18" t="s">
        <v>46</v>
      </c>
      <c r="B90" s="19" t="s">
        <v>45</v>
      </c>
      <c r="C90" s="52"/>
      <c r="D90" s="52"/>
      <c r="E90" s="81">
        <f t="shared" si="2"/>
        <v>0</v>
      </c>
    </row>
    <row r="91" spans="1:5" ht="15.75">
      <c r="A91" s="22" t="s">
        <v>44</v>
      </c>
      <c r="B91" s="23" t="s">
        <v>43</v>
      </c>
      <c r="C91" s="49">
        <f>SUM(C92,C93,C94,C95,C96)</f>
        <v>956404.3</v>
      </c>
      <c r="D91" s="49">
        <f>SUM(D92:D96)</f>
        <v>685476.1</v>
      </c>
      <c r="E91" s="79">
        <f t="shared" si="2"/>
        <v>71.7</v>
      </c>
    </row>
    <row r="92" spans="1:5" ht="15.75">
      <c r="A92" s="21" t="s">
        <v>42</v>
      </c>
      <c r="B92" s="24" t="s">
        <v>41</v>
      </c>
      <c r="C92" s="52">
        <v>462771.7</v>
      </c>
      <c r="D92" s="52">
        <v>291860.3</v>
      </c>
      <c r="E92" s="56">
        <f t="shared" si="2"/>
        <v>63.1</v>
      </c>
    </row>
    <row r="93" spans="1:5" ht="15.75">
      <c r="A93" s="21" t="s">
        <v>40</v>
      </c>
      <c r="B93" s="24" t="s">
        <v>39</v>
      </c>
      <c r="C93" s="52">
        <v>439884.95</v>
      </c>
      <c r="D93" s="52">
        <v>351249.26</v>
      </c>
      <c r="E93" s="56">
        <f aca="true" t="shared" si="3" ref="E93:E116">IF(C93&gt;0,D93/C93*100,0)</f>
        <v>79.9</v>
      </c>
    </row>
    <row r="94" spans="1:5" ht="31.5">
      <c r="A94" s="21" t="s">
        <v>38</v>
      </c>
      <c r="B94" s="24" t="s">
        <v>37</v>
      </c>
      <c r="C94" s="52">
        <v>250.68</v>
      </c>
      <c r="D94" s="52">
        <v>105.86</v>
      </c>
      <c r="E94" s="56">
        <f t="shared" si="3"/>
        <v>42.2</v>
      </c>
    </row>
    <row r="95" spans="1:5" ht="15.75">
      <c r="A95" s="21" t="s">
        <v>36</v>
      </c>
      <c r="B95" s="24" t="s">
        <v>35</v>
      </c>
      <c r="C95" s="52">
        <v>10238.8</v>
      </c>
      <c r="D95" s="52">
        <v>8543.85</v>
      </c>
      <c r="E95" s="56">
        <f t="shared" si="3"/>
        <v>83.4</v>
      </c>
    </row>
    <row r="96" spans="1:5" ht="15.75">
      <c r="A96" s="21" t="s">
        <v>34</v>
      </c>
      <c r="B96" s="24" t="s">
        <v>33</v>
      </c>
      <c r="C96" s="52">
        <v>43258.21</v>
      </c>
      <c r="D96" s="52">
        <v>33716.83</v>
      </c>
      <c r="E96" s="56">
        <f t="shared" si="3"/>
        <v>77.9</v>
      </c>
    </row>
    <row r="97" spans="1:5" ht="15.75">
      <c r="A97" s="22" t="s">
        <v>32</v>
      </c>
      <c r="B97" s="23" t="s">
        <v>31</v>
      </c>
      <c r="C97" s="49">
        <f>SUM(C98:C99)</f>
        <v>67662.2</v>
      </c>
      <c r="D97" s="49">
        <f>SUM(D98:D99)</f>
        <v>51713.9</v>
      </c>
      <c r="E97" s="79">
        <f t="shared" si="3"/>
        <v>76.4</v>
      </c>
    </row>
    <row r="98" spans="1:5" ht="15.75">
      <c r="A98" s="21" t="s">
        <v>30</v>
      </c>
      <c r="B98" s="24" t="s">
        <v>29</v>
      </c>
      <c r="C98" s="52">
        <v>62668.24</v>
      </c>
      <c r="D98" s="52">
        <v>47614.02</v>
      </c>
      <c r="E98" s="56">
        <f t="shared" si="3"/>
        <v>76</v>
      </c>
    </row>
    <row r="99" spans="1:5" ht="31.5">
      <c r="A99" s="21" t="s">
        <v>28</v>
      </c>
      <c r="B99" s="24" t="s">
        <v>27</v>
      </c>
      <c r="C99" s="52">
        <v>4994</v>
      </c>
      <c r="D99" s="52">
        <v>4099.88</v>
      </c>
      <c r="E99" s="56">
        <f t="shared" si="3"/>
        <v>82.1</v>
      </c>
    </row>
    <row r="100" spans="1:5" ht="15.75">
      <c r="A100" s="22" t="s">
        <v>26</v>
      </c>
      <c r="B100" s="23" t="s">
        <v>25</v>
      </c>
      <c r="C100" s="49">
        <f>SUM(C101:C104)</f>
        <v>37684.1</v>
      </c>
      <c r="D100" s="49">
        <f>SUM(D101:D104)</f>
        <v>30583.7</v>
      </c>
      <c r="E100" s="79">
        <f t="shared" si="3"/>
        <v>81.2</v>
      </c>
    </row>
    <row r="101" spans="1:5" ht="15.75">
      <c r="A101" s="21" t="s">
        <v>242</v>
      </c>
      <c r="B101" s="24" t="s">
        <v>243</v>
      </c>
      <c r="C101" s="52">
        <v>4771.12</v>
      </c>
      <c r="D101" s="52">
        <v>3601.48</v>
      </c>
      <c r="E101" s="56">
        <f t="shared" si="3"/>
        <v>75.5</v>
      </c>
    </row>
    <row r="102" spans="1:5" ht="15.75">
      <c r="A102" s="21" t="s">
        <v>24</v>
      </c>
      <c r="B102" s="24" t="s">
        <v>23</v>
      </c>
      <c r="C102" s="52">
        <v>9260.17</v>
      </c>
      <c r="D102" s="52">
        <v>7123.65</v>
      </c>
      <c r="E102" s="56">
        <f t="shared" si="3"/>
        <v>76.9</v>
      </c>
    </row>
    <row r="103" spans="1:5" ht="15.75">
      <c r="A103" s="21" t="s">
        <v>22</v>
      </c>
      <c r="B103" s="24" t="s">
        <v>21</v>
      </c>
      <c r="C103" s="52">
        <v>21951.9</v>
      </c>
      <c r="D103" s="52">
        <v>18818.3</v>
      </c>
      <c r="E103" s="56">
        <f t="shared" si="3"/>
        <v>85.7</v>
      </c>
    </row>
    <row r="104" spans="1:5" ht="15.75">
      <c r="A104" s="29" t="s">
        <v>20</v>
      </c>
      <c r="B104" s="30" t="s">
        <v>19</v>
      </c>
      <c r="C104" s="52">
        <v>1700.88</v>
      </c>
      <c r="D104" s="52">
        <v>1040.27</v>
      </c>
      <c r="E104" s="56">
        <f t="shared" si="3"/>
        <v>61.2</v>
      </c>
    </row>
    <row r="105" spans="1:5" ht="15.75">
      <c r="A105" s="22" t="s">
        <v>18</v>
      </c>
      <c r="B105" s="23" t="s">
        <v>17</v>
      </c>
      <c r="C105" s="49">
        <f>SUM(C106)</f>
        <v>43147</v>
      </c>
      <c r="D105" s="49">
        <f>SUM(D106)</f>
        <v>35271.8</v>
      </c>
      <c r="E105" s="79">
        <f t="shared" si="3"/>
        <v>81.7</v>
      </c>
    </row>
    <row r="106" spans="1:5" ht="15.75">
      <c r="A106" s="18" t="s">
        <v>16</v>
      </c>
      <c r="B106" s="19" t="s">
        <v>15</v>
      </c>
      <c r="C106" s="52">
        <v>43147.02</v>
      </c>
      <c r="D106" s="52">
        <v>35271.8</v>
      </c>
      <c r="E106" s="56">
        <f t="shared" si="3"/>
        <v>81.7</v>
      </c>
    </row>
    <row r="107" spans="1:5" ht="15.75">
      <c r="A107" s="22" t="s">
        <v>14</v>
      </c>
      <c r="B107" s="23" t="s">
        <v>13</v>
      </c>
      <c r="C107" s="49">
        <f>SUM(C108:C110)</f>
        <v>4182.1</v>
      </c>
      <c r="D107" s="49">
        <f>SUM(D108:D110)</f>
        <v>3409.4</v>
      </c>
      <c r="E107" s="79">
        <f t="shared" si="3"/>
        <v>81.5</v>
      </c>
    </row>
    <row r="108" spans="1:5" ht="15.75">
      <c r="A108" s="18" t="s">
        <v>248</v>
      </c>
      <c r="B108" s="19" t="s">
        <v>249</v>
      </c>
      <c r="C108" s="52">
        <v>2540.3</v>
      </c>
      <c r="D108" s="52">
        <v>2024.59</v>
      </c>
      <c r="E108" s="56">
        <f t="shared" si="3"/>
        <v>79.7</v>
      </c>
    </row>
    <row r="109" spans="1:5" ht="15.75">
      <c r="A109" s="18" t="s">
        <v>12</v>
      </c>
      <c r="B109" s="19" t="s">
        <v>11</v>
      </c>
      <c r="C109" s="52">
        <v>1341.78</v>
      </c>
      <c r="D109" s="52">
        <v>1128.9</v>
      </c>
      <c r="E109" s="56">
        <f t="shared" si="3"/>
        <v>84.1</v>
      </c>
    </row>
    <row r="110" spans="1:5" ht="31.5">
      <c r="A110" s="18" t="s">
        <v>10</v>
      </c>
      <c r="B110" s="19" t="s">
        <v>9</v>
      </c>
      <c r="C110" s="52">
        <v>300</v>
      </c>
      <c r="D110" s="52">
        <v>255.9</v>
      </c>
      <c r="E110" s="56">
        <f t="shared" si="3"/>
        <v>85.3</v>
      </c>
    </row>
    <row r="111" spans="1:5" ht="31.5">
      <c r="A111" s="22" t="s">
        <v>8</v>
      </c>
      <c r="B111" s="23" t="s">
        <v>7</v>
      </c>
      <c r="C111" s="49">
        <f>SUM(C112)</f>
        <v>1000</v>
      </c>
      <c r="D111" s="49">
        <f>SUM(D112)</f>
        <v>0</v>
      </c>
      <c r="E111" s="79">
        <f t="shared" si="3"/>
        <v>0</v>
      </c>
    </row>
    <row r="112" spans="1:5" ht="31.5">
      <c r="A112" s="18" t="s">
        <v>6</v>
      </c>
      <c r="B112" s="19" t="s">
        <v>5</v>
      </c>
      <c r="C112" s="50">
        <v>1000</v>
      </c>
      <c r="D112" s="50">
        <v>0</v>
      </c>
      <c r="E112" s="56">
        <f t="shared" si="3"/>
        <v>0</v>
      </c>
    </row>
    <row r="113" spans="1:5" ht="47.25">
      <c r="A113" s="22" t="s">
        <v>202</v>
      </c>
      <c r="B113" s="23" t="s">
        <v>201</v>
      </c>
      <c r="C113" s="49">
        <f>SUM(C114:C115)</f>
        <v>40384.7</v>
      </c>
      <c r="D113" s="49">
        <f>SUM(D114:D115)</f>
        <v>31885.9</v>
      </c>
      <c r="E113" s="79">
        <f t="shared" si="3"/>
        <v>79</v>
      </c>
    </row>
    <row r="114" spans="1:5" ht="47.25">
      <c r="A114" s="18" t="s">
        <v>200</v>
      </c>
      <c r="B114" s="19" t="s">
        <v>199</v>
      </c>
      <c r="C114" s="50">
        <v>10963.6</v>
      </c>
      <c r="D114" s="50">
        <v>8153.74</v>
      </c>
      <c r="E114" s="56">
        <f t="shared" si="3"/>
        <v>74.4</v>
      </c>
    </row>
    <row r="115" spans="1:5" ht="16.5" thickBot="1">
      <c r="A115" s="63" t="s">
        <v>198</v>
      </c>
      <c r="B115" s="64" t="s">
        <v>197</v>
      </c>
      <c r="C115" s="50">
        <v>29421.11</v>
      </c>
      <c r="D115" s="50">
        <v>23732.11</v>
      </c>
      <c r="E115" s="56">
        <f t="shared" si="3"/>
        <v>80.7</v>
      </c>
    </row>
    <row r="116" spans="1:5" ht="16.5" thickBot="1">
      <c r="A116" s="31" t="s">
        <v>4</v>
      </c>
      <c r="B116" s="32" t="s">
        <v>3</v>
      </c>
      <c r="C116" s="57">
        <f>C61+C69+C71+C75+C83+C88+C91+C97+C100+C105+C107+C111+C113</f>
        <v>1475658.1</v>
      </c>
      <c r="D116" s="57">
        <f>D61+D69+D71+D75+D83+D88+D91+D97+D100+D105+D107+D111+D113</f>
        <v>1066050.5</v>
      </c>
      <c r="E116" s="82">
        <f t="shared" si="3"/>
        <v>72.2</v>
      </c>
    </row>
    <row r="117" spans="1:5" ht="48" thickBot="1">
      <c r="A117" s="33" t="s">
        <v>2</v>
      </c>
      <c r="B117" s="34" t="s">
        <v>1</v>
      </c>
      <c r="C117" s="58">
        <f>SUM(C58-C116)</f>
        <v>-41685.2</v>
      </c>
      <c r="D117" s="58">
        <f>SUM(D58-D116)</f>
        <v>103874.5</v>
      </c>
      <c r="E117" s="58"/>
    </row>
    <row r="118" spans="3:5" ht="15.75">
      <c r="C118" s="59"/>
      <c r="D118" s="59"/>
      <c r="E118" s="59"/>
    </row>
    <row r="119" spans="3:4" ht="15.75">
      <c r="C119" s="4"/>
      <c r="D119" s="4"/>
    </row>
    <row r="120" spans="1:5" ht="18.75">
      <c r="A120" s="127" t="s">
        <v>262</v>
      </c>
      <c r="B120" s="127"/>
      <c r="C120" s="62"/>
      <c r="D120" s="62"/>
      <c r="E120" s="124" t="s">
        <v>266</v>
      </c>
    </row>
    <row r="125" spans="3:5" ht="15.75">
      <c r="C125" s="122">
        <v>-41685.14</v>
      </c>
      <c r="D125" s="122">
        <v>103874.42</v>
      </c>
      <c r="E125" s="120"/>
    </row>
  </sheetData>
  <sheetProtection insertRows="0"/>
  <autoFilter ref="A5:E117"/>
  <mergeCells count="3">
    <mergeCell ref="A1:E1"/>
    <mergeCell ref="A2:E2"/>
    <mergeCell ref="A120:B120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2015-11-11T04:59:03Z</cp:lastPrinted>
  <dcterms:created xsi:type="dcterms:W3CDTF">2002-10-29T08:22:06Z</dcterms:created>
  <dcterms:modified xsi:type="dcterms:W3CDTF">2016-03-24T10:04:12Z</dcterms:modified>
  <cp:category/>
  <cp:version/>
  <cp:contentType/>
  <cp:contentStatus/>
</cp:coreProperties>
</file>