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25" windowWidth="14880" windowHeight="9840" tabRatio="944" firstSheet="1" activeTab="1"/>
  </bookViews>
  <sheets>
    <sheet name="КБ" sheetId="1" r:id="rId1"/>
    <sheet name="РБ" sheetId="2" r:id="rId2"/>
  </sheets>
  <definedNames>
    <definedName name="_xlnm._FilterDatabase" localSheetId="0" hidden="1">'КБ'!$A$5:$G$118</definedName>
    <definedName name="_xlnm._FilterDatabase" localSheetId="1" hidden="1">'РБ'!$A$5:$G$119</definedName>
    <definedName name="_xlnm.Print_Titles" localSheetId="0">'КБ'!$4:$4</definedName>
    <definedName name="_xlnm.Print_Titles" localSheetId="1">'РБ'!$4:$4</definedName>
    <definedName name="_xlnm.Print_Area" localSheetId="0">'КБ'!$A$1:$G$121</definedName>
    <definedName name="_xlnm.Print_Area" localSheetId="1">'РБ'!$A$1:$G$122</definedName>
  </definedNames>
  <calcPr fullCalcOnLoad="1" fullPrecision="0"/>
</workbook>
</file>

<file path=xl/sharedStrings.xml><?xml version="1.0" encoding="utf-8"?>
<sst xmlns="http://schemas.openxmlformats.org/spreadsheetml/2006/main" count="471" uniqueCount="267">
  <si>
    <t>Солуянова С.А.</t>
  </si>
  <si>
    <t>Начальник финансового управления</t>
  </si>
  <si>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</si>
  <si>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</si>
  <si>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</si>
  <si>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</si>
  <si>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</si>
  <si>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</si>
  <si>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</si>
  <si>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</si>
  <si>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</si>
  <si>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</si>
  <si>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</si>
  <si>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</si>
  <si>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</si>
  <si>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</si>
  <si>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</si>
  <si>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</si>
  <si>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</si>
  <si>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</si>
  <si>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</si>
  <si>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</si>
  <si>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</si>
  <si>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</si>
  <si>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</si>
  <si>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</si>
  <si>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</si>
  <si>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</si>
  <si>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</si>
  <si>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</si>
  <si>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</si>
  <si>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</si>
  <si>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</si>
  <si>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</si>
  <si>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</si>
  <si>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</si>
  <si>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</si>
  <si>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</si>
  <si>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</si>
  <si>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</si>
  <si>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</si>
  <si>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</si>
  <si>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</si>
  <si>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</si>
  <si>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</si>
  <si>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</si>
  <si>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</si>
  <si>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</si>
  <si>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</si>
  <si>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</si>
  <si>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</si>
  <si>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</si>
  <si>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</si>
  <si>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</si>
  <si>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</si>
  <si>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</si>
  <si>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</si>
  <si>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</si>
  <si>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</si>
  <si>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</si>
  <si>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</si>
  <si>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</si>
  <si>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</si>
  <si>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</si>
  <si>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</si>
  <si>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</si>
  <si>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</si>
  <si>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</si>
  <si>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</si>
  <si>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</si>
  <si>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</si>
  <si>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</si>
  <si>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</si>
  <si>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</si>
  <si>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</si>
  <si>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</si>
  <si>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</si>
  <si>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</si>
  <si>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</si>
  <si>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</si>
  <si>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</si>
  <si>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</si>
  <si>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</si>
  <si>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</si>
  <si>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</si>
  <si>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</si>
  <si>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</si>
  <si>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</si>
  <si>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</si>
  <si>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</si>
  <si>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</si>
  <si>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</si>
  <si>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</si>
  <si>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</si>
  <si>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</si>
  <si>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</si>
  <si>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</si>
  <si>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</si>
  <si>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</si>
  <si>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</si>
  <si>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</si>
  <si>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</si>
  <si>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</si>
  <si>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</si>
  <si>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</si>
  <si>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</si>
  <si>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</si>
  <si>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</si>
  <si>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</si>
  <si>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</si>
  <si>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</si>
  <si>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</si>
  <si>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</si>
  <si>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</si>
  <si>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</si>
  <si>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</si>
  <si>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</si>
  <si>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</si>
  <si>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</si>
  <si>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</si>
  <si>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</si>
  <si>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</si>
  <si>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</si>
  <si>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</si>
  <si>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</si>
  <si>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</si>
  <si>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</si>
  <si>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</si>
  <si>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</si>
  <si>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</si>
  <si>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</si>
  <si>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</si>
  <si>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</si>
  <si>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</si>
  <si>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</si>
  <si>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</si>
  <si>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</si>
  <si>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</si>
  <si>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</si>
  <si>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</si>
  <si>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</si>
  <si>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</si>
  <si>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</si>
  <si>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</si>
  <si>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</si>
  <si>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</si>
  <si>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</si>
  <si>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</si>
  <si>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</si>
  <si>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</si>
  <si>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</si>
  <si>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</si>
  <si>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</si>
  <si>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</si>
  <si>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</si>
  <si>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</si>
  <si>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</si>
  <si>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</si>
  <si>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</si>
  <si>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</si>
  <si>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</si>
  <si>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</si>
  <si>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</si>
  <si>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ОТИСПОЛЬЗОВАНИЯ  ИМУЩЕСТВА, НАХОДЯЩЕГОСЯ В ГОСУДАРСТВЕННОЙ И МУНИЦИПАЛЬНОЙ СОБСТВЕННОСТИ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</si>
  <si>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</si>
  <si>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</si>
  <si>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</si>
  <si>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</si>
  <si>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</si>
  <si>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</si>
  <si>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</si>
  <si>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</si>
  <si>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</si>
  <si>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</si>
  <si>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</si>
  <si>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</si>
  <si>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</si>
  <si>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</si>
  <si>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</si>
  <si>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</si>
  <si>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</si>
  <si>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</si>
  <si>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000 1 05 03000 00 0000 110</t>
  </si>
  <si>
    <t>Единый налог на вмененный доход для отдельных видов деятельности</t>
  </si>
  <si>
    <t>000 1 05 02000 00 0000 110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</si>
  <si>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</si>
  <si>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</si>
  <si>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</si>
  <si>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</si>
  <si>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</si>
  <si>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</si>
  <si>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</si>
  <si>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</si>
  <si>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</si>
  <si>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</si>
  <si>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</si>
  <si>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</si>
  <si>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</si>
  <si>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</si>
  <si>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</si>
  <si>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</si>
  <si>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Дотация на выравнивание бюджетной обеспеченности субъектов РФ и муниципальных образований</t>
  </si>
  <si>
    <t>1401</t>
  </si>
  <si>
    <t>МЕЖБЮДЖЕТНЫЕ ТРАНСФЕРТЫ ОБЩЕГО ХАРАКТЕРА БЮДЖЕТАМ СУБЪЕКТОВ РФ И МУНИЦИПАЛЬНЫХ ОБРАЗОВАНИЙ</t>
  </si>
  <si>
    <t>1400</t>
  </si>
  <si>
    <t>Другие вопросы в области жилищно-куммунального хозяйства</t>
  </si>
  <si>
    <t>Доходы бюджетов бюджетной системы Российской Федерации от возврата остатков субсидий</t>
  </si>
  <si>
    <t>000 0 17 01000 00 0000 180</t>
  </si>
  <si>
    <t>Денежные взыскания (штрафы) за нарушение законодадельства Российской Федерации об административных правонарушениях</t>
  </si>
  <si>
    <t>000 1 16 28000 00 0000 140</t>
  </si>
  <si>
    <t>000 1 16 06000  01 0000 140</t>
  </si>
  <si>
    <t>000 1 16 03000 00 0000 140</t>
  </si>
  <si>
    <t>Доходы от оказания платных услуг и компенсации затрат бюджетов</t>
  </si>
  <si>
    <t xml:space="preserve">000 1 13 00000 00 0000 130 </t>
  </si>
  <si>
    <t>Проценты, полученные от предоставления бюджетных кредитов внутри страны за счет средств муниципальных районов</t>
  </si>
  <si>
    <t>000 1 11 03050 05 0000 120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</si>
  <si>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муниципальным районам</t>
  </si>
  <si>
    <t>% исполнения к год. назнач.</t>
  </si>
  <si>
    <t>Назначено на год</t>
  </si>
  <si>
    <t>ИСПОЛНЕНИЕ РАЙОННОГО БЮДЖЕТА БОГОРОДСКОГО РАЙОНА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</si>
  <si>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</si>
  <si>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</si>
  <si>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</si>
  <si>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000 1 16 08000  01 0000 140</t>
  </si>
  <si>
    <t>Денежные взыскания (штрафы) за административные праонарушения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</si>
  <si>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</si>
  <si>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</si>
  <si>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</si>
  <si>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</si>
  <si>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</si>
  <si>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000 1 05 04000 00 0000 110</t>
  </si>
  <si>
    <t>Налог, взимаемый в связи с применением патентной системы налогообложения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</si>
  <si>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</si>
  <si>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</si>
  <si>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</si>
  <si>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</si>
  <si>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000 1 16 21000  00 0000 140</t>
  </si>
  <si>
    <t>Денежные взыскания (штрафы) и иные суммы, взыскмваемые с лиц, виновных в совершении преступлений, и в возмещение ущерба имуществу</t>
  </si>
  <si>
    <t>000 202 04000 00 0000 151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</si>
  <si>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</si>
  <si>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</si>
  <si>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</si>
  <si>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</si>
  <si>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</si>
  <si>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</si>
  <si>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</si>
  <si>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</si>
  <si>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000 1 03 02000 01 0000 110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</si>
  <si>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</si>
  <si>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</si>
  <si>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</si>
  <si>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</si>
  <si>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</si>
  <si>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</si>
  <si>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</si>
  <si>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</si>
  <si>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</si>
  <si>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-</t>
  </si>
  <si>
    <t>Денежные взыскания (штрафы)за  правонарушения  в области дорожного движения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</si>
  <si>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</si>
  <si>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</si>
  <si>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</si>
  <si>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4</t>
  </si>
  <si>
    <t>Назначено на квартал</t>
  </si>
  <si>
    <t>% исполнения к  квартальным назначениям</t>
  </si>
  <si>
    <t>на 01.04.2015г.</t>
  </si>
  <si>
    <t>более 200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</si>
</sst>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</numFmts>
  <fonts count="50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2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60" applyNumberFormat="1" applyFont="1" applyFill="1" applyBorder="1" applyAlignment="1" applyProtection="1">
      <alignment horizontal="center" vertical="center" wrapText="1"/>
      <protection/>
    </xf>
    <xf numFmtId="172" fontId="4" fillId="34" borderId="10" xfId="60" applyNumberFormat="1" applyFont="1" applyFill="1" applyBorder="1" applyAlignment="1" applyProtection="1">
      <alignment horizontal="center" vertical="center" wrapText="1"/>
      <protection/>
    </xf>
    <xf numFmtId="172" fontId="2" fillId="33" borderId="25" xfId="60" applyNumberFormat="1" applyFont="1" applyFill="1" applyBorder="1" applyAlignment="1" applyProtection="1">
      <alignment horizontal="center" vertical="center" wrapText="1"/>
      <protection/>
    </xf>
    <xf numFmtId="172" fontId="4" fillId="34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Border="1" applyAlignment="1" applyProtection="1">
      <alignment horizontal="center" vertical="center" wrapText="1"/>
      <protection/>
    </xf>
    <xf numFmtId="172" fontId="2" fillId="33" borderId="26" xfId="60" applyNumberFormat="1" applyFont="1" applyFill="1" applyBorder="1" applyAlignment="1" applyProtection="1">
      <alignment horizontal="center" vertical="center" wrapText="1"/>
      <protection/>
    </xf>
    <xf numFmtId="172" fontId="2" fillId="33" borderId="22" xfId="60" applyNumberFormat="1" applyFont="1" applyFill="1" applyBorder="1" applyAlignment="1" applyProtection="1">
      <alignment horizontal="center" vertical="center" wrapText="1"/>
      <protection/>
    </xf>
    <xf numFmtId="172" fontId="4" fillId="35" borderId="13" xfId="60" applyNumberFormat="1" applyFont="1" applyFill="1" applyBorder="1" applyAlignment="1" applyProtection="1">
      <alignment horizontal="center" vertical="center" wrapText="1"/>
      <protection/>
    </xf>
    <xf numFmtId="172" fontId="3" fillId="33" borderId="14" xfId="6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/>
      <protection/>
    </xf>
    <xf numFmtId="172" fontId="4" fillId="36" borderId="13" xfId="60" applyNumberFormat="1" applyFont="1" applyFill="1" applyBorder="1" applyAlignment="1" applyProtection="1">
      <alignment horizontal="center" vertical="center" wrapText="1"/>
      <protection locked="0"/>
    </xf>
    <xf numFmtId="172" fontId="4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172" fontId="9" fillId="33" borderId="10" xfId="60" applyNumberFormat="1" applyFont="1" applyFill="1" applyBorder="1" applyAlignment="1" applyProtection="1">
      <alignment horizontal="center" vertical="center" wrapText="1"/>
      <protection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49" fontId="48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23" xfId="0" applyNumberFormat="1" applyFont="1" applyFill="1" applyBorder="1" applyAlignment="1" applyProtection="1">
      <alignment horizontal="right" vertical="center"/>
      <protection locked="0"/>
    </xf>
    <xf numFmtId="0" fontId="48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/>
    </xf>
    <xf numFmtId="172" fontId="4" fillId="35" borderId="22" xfId="60" applyNumberFormat="1" applyFont="1" applyFill="1" applyBorder="1" applyAlignment="1" applyProtection="1">
      <alignment horizontal="center" vertical="center" wrapText="1"/>
      <protection locked="0"/>
    </xf>
    <xf numFmtId="172" fontId="9" fillId="33" borderId="22" xfId="60" applyNumberFormat="1" applyFont="1" applyFill="1" applyBorder="1" applyAlignment="1" applyProtection="1">
      <alignment horizontal="center" vertical="center" wrapText="1"/>
      <protection/>
    </xf>
    <xf numFmtId="172" fontId="4" fillId="34" borderId="22" xfId="60" applyNumberFormat="1" applyFont="1" applyFill="1" applyBorder="1" applyAlignment="1" applyProtection="1">
      <alignment horizontal="center" vertical="center" wrapText="1"/>
      <protection/>
    </xf>
    <xf numFmtId="172" fontId="4" fillId="34" borderId="26" xfId="60" applyNumberFormat="1" applyFont="1" applyFill="1" applyBorder="1" applyAlignment="1" applyProtection="1">
      <alignment horizontal="center" vertical="center" wrapText="1"/>
      <protection/>
    </xf>
    <xf numFmtId="172" fontId="2" fillId="0" borderId="22" xfId="60" applyNumberFormat="1" applyFont="1" applyFill="1" applyBorder="1" applyAlignment="1" applyProtection="1">
      <alignment horizontal="center" vertical="center" wrapText="1"/>
      <protection/>
    </xf>
    <xf numFmtId="172" fontId="4" fillId="35" borderId="14" xfId="60" applyNumberFormat="1" applyFont="1" applyFill="1" applyBorder="1" applyAlignment="1" applyProtection="1">
      <alignment horizontal="center" vertical="center" wrapText="1"/>
      <protection/>
    </xf>
    <xf numFmtId="172" fontId="4" fillId="34" borderId="28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60" applyNumberFormat="1" applyFont="1" applyFill="1" applyBorder="1" applyAlignment="1" applyProtection="1">
      <alignment horizontal="center" vertical="center" wrapText="1"/>
      <protection locked="0"/>
    </xf>
    <xf numFmtId="172" fontId="4" fillId="37" borderId="22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60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60" applyNumberFormat="1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172" fontId="2" fillId="38" borderId="10" xfId="60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6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60" applyNumberFormat="1" applyFont="1" applyFill="1" applyBorder="1" applyAlignment="1" applyProtection="1">
      <alignment horizontal="center" vertical="center" wrapText="1"/>
      <protection locked="0"/>
    </xf>
    <xf numFmtId="172" fontId="10" fillId="33" borderId="19" xfId="60" applyNumberFormat="1" applyFont="1" applyFill="1" applyBorder="1" applyAlignment="1" applyProtection="1">
      <alignment horizontal="center" vertical="center" wrapText="1"/>
      <protection/>
    </xf>
    <xf numFmtId="172" fontId="10" fillId="33" borderId="23" xfId="60" applyNumberFormat="1" applyFont="1" applyFill="1" applyBorder="1" applyAlignment="1" applyProtection="1">
      <alignment horizontal="center" vertical="center" wrapText="1"/>
      <protection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9" xfId="0" applyFont="1" applyFill="1" applyBorder="1" applyAlignment="1" applyProtection="1">
      <alignment horizontal="left" vertical="center" wrapText="1"/>
      <protection locked="0"/>
    </xf>
    <xf numFmtId="172" fontId="4" fillId="36" borderId="29" xfId="60" applyNumberFormat="1" applyFont="1" applyFill="1" applyBorder="1" applyAlignment="1" applyProtection="1">
      <alignment horizontal="center" vertical="center" wrapText="1"/>
      <protection locked="0"/>
    </xf>
    <xf numFmtId="49" fontId="4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1" xfId="0" applyNumberFormat="1" applyFont="1" applyFill="1" applyBorder="1" applyAlignment="1" applyProtection="1">
      <alignment horizontal="center" vertical="center"/>
      <protection locked="0"/>
    </xf>
    <xf numFmtId="172" fontId="4" fillId="35" borderId="31" xfId="60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60" applyFont="1" applyAlignment="1" applyProtection="1">
      <alignment/>
      <protection/>
    </xf>
    <xf numFmtId="172" fontId="2" fillId="33" borderId="29" xfId="60" applyNumberFormat="1" applyFont="1" applyFill="1" applyBorder="1" applyAlignment="1" applyProtection="1">
      <alignment horizontal="center" vertical="center" wrapText="1"/>
      <protection locked="0"/>
    </xf>
    <xf numFmtId="175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4"/>
  <sheetViews>
    <sheetView showZeros="0" view="pageBreakPreview" zoomScale="80" zoomScaleNormal="90" zoomScaleSheetLayoutView="80" zoomScalePageLayoutView="0" workbookViewId="0" topLeftCell="A1">
      <pane ySplit="5" topLeftCell="A6" activePane="bottomLeft" state="frozen"/>
      <selection pane="topLeft" activeCell="C117" sqref="C117"/>
      <selection pane="bottomLeft" activeCell="F15" sqref="F15"/>
    </sheetView>
  </sheetViews>
  <sheetFormatPr defaultColWidth="9.00390625" defaultRowHeight="12.75"/>
  <cols>
    <col min="1" max="1" width="30.125" style="4" customWidth="1"/>
    <col min="2" max="2" width="54.625" style="4" customWidth="1"/>
    <col min="3" max="4" width="15.25390625" style="4" customWidth="1"/>
    <col min="5" max="6" width="14.125" style="4" customWidth="1"/>
    <col min="7" max="7" width="16.625" style="4" customWidth="1"/>
    <col min="8" max="16384" width="9.125" style="4" customWidth="1"/>
  </cols>
  <sheetData>
    <row r="1" spans="1:7" ht="20.25" customHeight="1">
      <c r="A1" s="125" t="s">
        <v>220</v>
      </c>
      <c r="B1" s="125"/>
      <c r="C1" s="125"/>
      <c r="D1" s="125"/>
      <c r="E1" s="125"/>
      <c r="F1" s="125"/>
      <c r="G1" s="125"/>
    </row>
    <row r="2" spans="1:7" ht="18.75">
      <c r="A2" s="124" t="s">
        <v>265</v>
      </c>
      <c r="B2" s="124"/>
      <c r="C2" s="124"/>
      <c r="D2" s="124"/>
      <c r="E2" s="124"/>
      <c r="F2" s="124"/>
      <c r="G2" s="124"/>
    </row>
    <row r="3" spans="1:7" ht="16.5" thickBot="1">
      <c r="A3" s="5"/>
      <c r="B3" s="6"/>
      <c r="C3" s="7"/>
      <c r="D3" s="7"/>
      <c r="E3" s="8"/>
      <c r="F3" s="8"/>
      <c r="G3" s="8"/>
    </row>
    <row r="4" spans="1:7" ht="79.5" thickBot="1">
      <c r="A4" s="9" t="s">
        <v>198</v>
      </c>
      <c r="B4" s="10" t="s">
        <v>197</v>
      </c>
      <c r="C4" s="11" t="s">
        <v>218</v>
      </c>
      <c r="D4" s="11" t="s">
        <v>263</v>
      </c>
      <c r="E4" s="12" t="s">
        <v>196</v>
      </c>
      <c r="F4" s="13" t="s">
        <v>195</v>
      </c>
      <c r="G4" s="13" t="s">
        <v>264</v>
      </c>
    </row>
    <row r="5" spans="1:7" ht="16.5" thickBot="1">
      <c r="A5" s="14">
        <v>1</v>
      </c>
      <c r="B5" s="15">
        <v>2</v>
      </c>
      <c r="C5" s="16" t="s">
        <v>2</v>
      </c>
      <c r="D5" s="16" t="s">
        <v>262</v>
      </c>
      <c r="E5" s="17">
        <v>5</v>
      </c>
      <c r="F5" s="17">
        <v>6</v>
      </c>
      <c r="G5" s="17">
        <v>7</v>
      </c>
    </row>
    <row r="6" spans="1:7" ht="16.5" thickBot="1">
      <c r="A6" s="69"/>
      <c r="B6" s="36" t="s">
        <v>194</v>
      </c>
      <c r="C6" s="70"/>
      <c r="D6" s="70"/>
      <c r="E6" s="71"/>
      <c r="F6" s="71"/>
      <c r="G6" s="71"/>
    </row>
    <row r="7" spans="1:7" ht="16.5" thickBot="1">
      <c r="A7" s="37" t="s">
        <v>193</v>
      </c>
      <c r="B7" s="38" t="s">
        <v>192</v>
      </c>
      <c r="C7" s="60">
        <f>C8+C24</f>
        <v>570793.8</v>
      </c>
      <c r="D7" s="60">
        <f>D8+D24</f>
        <v>123825.7</v>
      </c>
      <c r="E7" s="60">
        <f>E8+E24</f>
        <v>125235.2</v>
      </c>
      <c r="F7" s="60">
        <f aca="true" t="shared" si="0" ref="F7:F38">IF(C7&gt;0,E7/C7*100,0)</f>
        <v>21.9</v>
      </c>
      <c r="G7" s="60">
        <f aca="true" t="shared" si="1" ref="G7:G38">IF(D7&gt;0,E7/D7*100,0)</f>
        <v>101.1</v>
      </c>
    </row>
    <row r="8" spans="1:7" ht="16.5" thickBot="1">
      <c r="A8" s="72"/>
      <c r="B8" s="89" t="s">
        <v>191</v>
      </c>
      <c r="C8" s="84">
        <f>C9+C12+C16+C19+C23+C11</f>
        <v>498074.4</v>
      </c>
      <c r="D8" s="84">
        <f>D9+D12+D16+D19+D23+D11</f>
        <v>105464.4</v>
      </c>
      <c r="E8" s="84">
        <f>E9+E12+E16+E19+E23+E11</f>
        <v>101347.2</v>
      </c>
      <c r="F8" s="84">
        <f t="shared" si="0"/>
        <v>20.3</v>
      </c>
      <c r="G8" s="84">
        <f t="shared" si="1"/>
        <v>96.1</v>
      </c>
    </row>
    <row r="9" spans="1:7" ht="15.75">
      <c r="A9" s="90" t="s">
        <v>190</v>
      </c>
      <c r="B9" s="93" t="s">
        <v>189</v>
      </c>
      <c r="C9" s="94">
        <f>C10</f>
        <v>325388.7</v>
      </c>
      <c r="D9" s="94">
        <f>D10</f>
        <v>67292</v>
      </c>
      <c r="E9" s="94">
        <f>E10</f>
        <v>69059.2</v>
      </c>
      <c r="F9" s="94">
        <f t="shared" si="0"/>
        <v>21.2</v>
      </c>
      <c r="G9" s="94">
        <f t="shared" si="1"/>
        <v>102.6</v>
      </c>
    </row>
    <row r="10" spans="1:7" s="20" customFormat="1" ht="15.75">
      <c r="A10" s="91" t="s">
        <v>188</v>
      </c>
      <c r="B10" s="95" t="s">
        <v>187</v>
      </c>
      <c r="C10" s="73">
        <v>325388.7</v>
      </c>
      <c r="D10" s="73">
        <v>67292</v>
      </c>
      <c r="E10" s="73">
        <v>69059.2</v>
      </c>
      <c r="F10" s="1">
        <f t="shared" si="0"/>
        <v>21.2</v>
      </c>
      <c r="G10" s="1">
        <f t="shared" si="1"/>
        <v>102.6</v>
      </c>
    </row>
    <row r="11" spans="1:7" s="20" customFormat="1" ht="15.75">
      <c r="A11" s="92" t="s">
        <v>248</v>
      </c>
      <c r="B11" s="96" t="s">
        <v>246</v>
      </c>
      <c r="C11" s="74">
        <v>17561.6</v>
      </c>
      <c r="D11" s="74">
        <v>4794.4</v>
      </c>
      <c r="E11" s="74">
        <v>5447.6</v>
      </c>
      <c r="F11" s="2">
        <f t="shared" si="0"/>
        <v>31</v>
      </c>
      <c r="G11" s="2">
        <f t="shared" si="1"/>
        <v>113.6</v>
      </c>
    </row>
    <row r="12" spans="1:7" s="20" customFormat="1" ht="15.75">
      <c r="A12" s="92" t="s">
        <v>186</v>
      </c>
      <c r="B12" s="96" t="s">
        <v>185</v>
      </c>
      <c r="C12" s="74">
        <f>SUM(C13:C14)+C15</f>
        <v>25392</v>
      </c>
      <c r="D12" s="74">
        <f>SUM(D13:D14)+D15</f>
        <v>5918.4</v>
      </c>
      <c r="E12" s="74">
        <f>E13+E14+E15</f>
        <v>5737.2</v>
      </c>
      <c r="F12" s="2">
        <f t="shared" si="0"/>
        <v>22.6</v>
      </c>
      <c r="G12" s="2">
        <f t="shared" si="1"/>
        <v>96.9</v>
      </c>
    </row>
    <row r="13" spans="1:7" s="20" customFormat="1" ht="31.5">
      <c r="A13" s="91" t="s">
        <v>232</v>
      </c>
      <c r="B13" s="95" t="s">
        <v>183</v>
      </c>
      <c r="C13" s="73">
        <v>23620.6</v>
      </c>
      <c r="D13" s="73">
        <v>5500</v>
      </c>
      <c r="E13" s="73">
        <v>5396.6</v>
      </c>
      <c r="F13" s="1">
        <f t="shared" si="0"/>
        <v>22.8</v>
      </c>
      <c r="G13" s="1">
        <f t="shared" si="1"/>
        <v>98.1</v>
      </c>
    </row>
    <row r="14" spans="1:7" s="20" customFormat="1" ht="15.75">
      <c r="A14" s="91" t="s">
        <v>233</v>
      </c>
      <c r="B14" s="95" t="s">
        <v>181</v>
      </c>
      <c r="C14" s="73">
        <v>547.5</v>
      </c>
      <c r="D14" s="73">
        <v>112.4</v>
      </c>
      <c r="E14" s="73">
        <v>4.2</v>
      </c>
      <c r="F14" s="1">
        <f t="shared" si="0"/>
        <v>0.8</v>
      </c>
      <c r="G14" s="1">
        <f t="shared" si="1"/>
        <v>3.7</v>
      </c>
    </row>
    <row r="15" spans="1:7" s="20" customFormat="1" ht="31.5">
      <c r="A15" s="91" t="s">
        <v>234</v>
      </c>
      <c r="B15" s="95" t="s">
        <v>235</v>
      </c>
      <c r="C15" s="73">
        <v>1223.9</v>
      </c>
      <c r="D15" s="73">
        <v>306</v>
      </c>
      <c r="E15" s="73">
        <v>336.4</v>
      </c>
      <c r="F15" s="1">
        <f t="shared" si="0"/>
        <v>27.5</v>
      </c>
      <c r="G15" s="1">
        <f t="shared" si="1"/>
        <v>109.9</v>
      </c>
    </row>
    <row r="16" spans="1:7" s="20" customFormat="1" ht="15.75">
      <c r="A16" s="92" t="s">
        <v>180</v>
      </c>
      <c r="B16" s="96" t="s">
        <v>179</v>
      </c>
      <c r="C16" s="74">
        <f>SUM(C17:C18)</f>
        <v>123680.3</v>
      </c>
      <c r="D16" s="74">
        <f>SUM(D17:D18)</f>
        <v>26258</v>
      </c>
      <c r="E16" s="74">
        <f>E17+E18</f>
        <v>19389.7</v>
      </c>
      <c r="F16" s="2">
        <f t="shared" si="0"/>
        <v>15.7</v>
      </c>
      <c r="G16" s="2">
        <f t="shared" si="1"/>
        <v>73.8</v>
      </c>
    </row>
    <row r="17" spans="1:7" s="20" customFormat="1" ht="15.75">
      <c r="A17" s="91" t="s">
        <v>178</v>
      </c>
      <c r="B17" s="95" t="s">
        <v>177</v>
      </c>
      <c r="C17" s="73">
        <v>15030</v>
      </c>
      <c r="D17" s="73">
        <v>1026</v>
      </c>
      <c r="E17" s="73">
        <v>1271.6</v>
      </c>
      <c r="F17" s="1">
        <f t="shared" si="0"/>
        <v>8.5</v>
      </c>
      <c r="G17" s="1">
        <f t="shared" si="1"/>
        <v>123.9</v>
      </c>
    </row>
    <row r="18" spans="1:7" s="20" customFormat="1" ht="15.75">
      <c r="A18" s="91" t="s">
        <v>176</v>
      </c>
      <c r="B18" s="95" t="s">
        <v>175</v>
      </c>
      <c r="C18" s="73">
        <v>108650.3</v>
      </c>
      <c r="D18" s="73">
        <v>25232</v>
      </c>
      <c r="E18" s="73">
        <v>18118.1</v>
      </c>
      <c r="F18" s="1">
        <f t="shared" si="0"/>
        <v>16.7</v>
      </c>
      <c r="G18" s="1">
        <f t="shared" si="1"/>
        <v>71.8</v>
      </c>
    </row>
    <row r="19" spans="1:7" s="20" customFormat="1" ht="15.75">
      <c r="A19" s="92" t="s">
        <v>174</v>
      </c>
      <c r="B19" s="96" t="s">
        <v>173</v>
      </c>
      <c r="C19" s="74">
        <f>SUM(C20:C22)</f>
        <v>6051.8</v>
      </c>
      <c r="D19" s="74">
        <f>SUM(D20:D22)</f>
        <v>1201.6</v>
      </c>
      <c r="E19" s="74">
        <f>E20+E21+E22</f>
        <v>1713.5</v>
      </c>
      <c r="F19" s="2">
        <f t="shared" si="0"/>
        <v>28.3</v>
      </c>
      <c r="G19" s="2">
        <f t="shared" si="1"/>
        <v>142.6</v>
      </c>
    </row>
    <row r="20" spans="1:7" s="20" customFormat="1" ht="47.25">
      <c r="A20" s="91" t="s">
        <v>172</v>
      </c>
      <c r="B20" s="95" t="s">
        <v>171</v>
      </c>
      <c r="C20" s="73">
        <v>5883.4</v>
      </c>
      <c r="D20" s="73">
        <v>1200</v>
      </c>
      <c r="E20" s="73">
        <v>1477.8</v>
      </c>
      <c r="F20" s="1">
        <f t="shared" si="0"/>
        <v>25.1</v>
      </c>
      <c r="G20" s="1">
        <f t="shared" si="1"/>
        <v>123.2</v>
      </c>
    </row>
    <row r="21" spans="1:7" s="20" customFormat="1" ht="63">
      <c r="A21" s="91" t="s">
        <v>170</v>
      </c>
      <c r="B21" s="95" t="s">
        <v>222</v>
      </c>
      <c r="C21" s="73">
        <v>5.1</v>
      </c>
      <c r="D21" s="73">
        <v>1.6</v>
      </c>
      <c r="E21" s="73">
        <v>0.7</v>
      </c>
      <c r="F21" s="1">
        <f t="shared" si="0"/>
        <v>13.7</v>
      </c>
      <c r="G21" s="1">
        <f t="shared" si="1"/>
        <v>43.8</v>
      </c>
    </row>
    <row r="22" spans="1:7" s="20" customFormat="1" ht="47.25">
      <c r="A22" s="91" t="s">
        <v>169</v>
      </c>
      <c r="B22" s="95" t="s">
        <v>168</v>
      </c>
      <c r="C22" s="73">
        <v>163.3</v>
      </c>
      <c r="D22" s="73"/>
      <c r="E22" s="73">
        <v>235</v>
      </c>
      <c r="F22" s="1">
        <f t="shared" si="0"/>
        <v>143.9</v>
      </c>
      <c r="G22" s="1">
        <f t="shared" si="1"/>
        <v>0</v>
      </c>
    </row>
    <row r="23" spans="1:7" s="20" customFormat="1" ht="32.25" thickBot="1">
      <c r="A23" s="92" t="s">
        <v>167</v>
      </c>
      <c r="B23" s="97" t="s">
        <v>166</v>
      </c>
      <c r="C23" s="98"/>
      <c r="D23" s="98"/>
      <c r="E23" s="98"/>
      <c r="F23" s="99">
        <f t="shared" si="0"/>
        <v>0</v>
      </c>
      <c r="G23" s="99">
        <f t="shared" si="1"/>
        <v>0</v>
      </c>
    </row>
    <row r="24" spans="1:7" ht="16.5" thickBot="1">
      <c r="A24" s="39"/>
      <c r="B24" s="100" t="s">
        <v>165</v>
      </c>
      <c r="C24" s="85">
        <f>C25+C33+C34+C35+C38+C49</f>
        <v>72719.4</v>
      </c>
      <c r="D24" s="85">
        <f>D25+D33+D34+D35+D38+D49</f>
        <v>18361.3</v>
      </c>
      <c r="E24" s="85">
        <f>E25+E33+E34+E35+E38+E49</f>
        <v>23888</v>
      </c>
      <c r="F24" s="85">
        <f t="shared" si="0"/>
        <v>32.8</v>
      </c>
      <c r="G24" s="85">
        <f t="shared" si="1"/>
        <v>130.1</v>
      </c>
    </row>
    <row r="25" spans="1:7" ht="63.75" thickBot="1">
      <c r="A25" s="90" t="s">
        <v>164</v>
      </c>
      <c r="B25" s="93" t="s">
        <v>226</v>
      </c>
      <c r="C25" s="94">
        <f>SUM(C26:C32)</f>
        <v>39005.8</v>
      </c>
      <c r="D25" s="94">
        <f>SUM(D26:D32)</f>
        <v>10800.5</v>
      </c>
      <c r="E25" s="94">
        <f>SUM(E26:E32)</f>
        <v>14505.1</v>
      </c>
      <c r="F25" s="94">
        <f t="shared" si="0"/>
        <v>37.2</v>
      </c>
      <c r="G25" s="94">
        <f t="shared" si="1"/>
        <v>134.3</v>
      </c>
    </row>
    <row r="26" spans="1:7" ht="63">
      <c r="A26" s="102" t="s">
        <v>162</v>
      </c>
      <c r="B26" s="107" t="s">
        <v>161</v>
      </c>
      <c r="C26" s="1">
        <v>63</v>
      </c>
      <c r="D26" s="1"/>
      <c r="E26" s="1"/>
      <c r="F26" s="122">
        <f t="shared" si="0"/>
        <v>0</v>
      </c>
      <c r="G26" s="122">
        <f t="shared" si="1"/>
        <v>0</v>
      </c>
    </row>
    <row r="27" spans="1:7" ht="1.5" customHeight="1">
      <c r="A27" s="102" t="s">
        <v>228</v>
      </c>
      <c r="B27" s="107" t="s">
        <v>229</v>
      </c>
      <c r="C27" s="1"/>
      <c r="D27" s="1"/>
      <c r="E27" s="101"/>
      <c r="F27" s="101">
        <f t="shared" si="0"/>
        <v>0</v>
      </c>
      <c r="G27" s="101">
        <f t="shared" si="1"/>
        <v>0</v>
      </c>
    </row>
    <row r="28" spans="1:7" s="20" customFormat="1" ht="78.75">
      <c r="A28" s="91" t="s">
        <v>227</v>
      </c>
      <c r="B28" s="95" t="s">
        <v>159</v>
      </c>
      <c r="C28" s="73">
        <v>19700</v>
      </c>
      <c r="D28" s="73">
        <v>4920</v>
      </c>
      <c r="E28" s="73">
        <v>7209.1</v>
      </c>
      <c r="F28" s="73">
        <f t="shared" si="0"/>
        <v>36.6</v>
      </c>
      <c r="G28" s="73">
        <f t="shared" si="1"/>
        <v>146.5</v>
      </c>
    </row>
    <row r="29" spans="1:7" s="20" customFormat="1" ht="110.25">
      <c r="A29" s="91" t="s">
        <v>158</v>
      </c>
      <c r="B29" s="95" t="s">
        <v>157</v>
      </c>
      <c r="C29" s="73"/>
      <c r="D29" s="73"/>
      <c r="E29" s="73">
        <v>27.6</v>
      </c>
      <c r="F29" s="73">
        <f t="shared" si="0"/>
        <v>0</v>
      </c>
      <c r="G29" s="73">
        <f t="shared" si="1"/>
        <v>0</v>
      </c>
    </row>
    <row r="30" spans="1:7" s="20" customFormat="1" ht="94.5">
      <c r="A30" s="91" t="s">
        <v>156</v>
      </c>
      <c r="B30" s="95" t="s">
        <v>155</v>
      </c>
      <c r="C30" s="73">
        <v>18522.1</v>
      </c>
      <c r="D30" s="73">
        <v>5755.5</v>
      </c>
      <c r="E30" s="73">
        <v>5525.3</v>
      </c>
      <c r="F30" s="73">
        <f t="shared" si="0"/>
        <v>29.8</v>
      </c>
      <c r="G30" s="73">
        <f t="shared" si="1"/>
        <v>96</v>
      </c>
    </row>
    <row r="31" spans="1:7" s="20" customFormat="1" ht="31.5">
      <c r="A31" s="91" t="s">
        <v>154</v>
      </c>
      <c r="B31" s="95" t="s">
        <v>153</v>
      </c>
      <c r="C31" s="73">
        <v>162.2</v>
      </c>
      <c r="D31" s="73"/>
      <c r="E31" s="73"/>
      <c r="F31" s="73">
        <f t="shared" si="0"/>
        <v>0</v>
      </c>
      <c r="G31" s="73">
        <f t="shared" si="1"/>
        <v>0</v>
      </c>
    </row>
    <row r="32" spans="1:7" s="20" customFormat="1" ht="94.5">
      <c r="A32" s="91" t="s">
        <v>152</v>
      </c>
      <c r="B32" s="95" t="s">
        <v>151</v>
      </c>
      <c r="C32" s="73">
        <v>558.5</v>
      </c>
      <c r="D32" s="73">
        <v>125</v>
      </c>
      <c r="E32" s="73">
        <v>1743.1</v>
      </c>
      <c r="F32" s="73">
        <f t="shared" si="0"/>
        <v>312.1</v>
      </c>
      <c r="G32" s="73" t="s">
        <v>266</v>
      </c>
    </row>
    <row r="33" spans="1:7" s="20" customFormat="1" ht="31.5">
      <c r="A33" s="92" t="s">
        <v>150</v>
      </c>
      <c r="B33" s="96" t="s">
        <v>149</v>
      </c>
      <c r="C33" s="74">
        <v>5123.6</v>
      </c>
      <c r="D33" s="74">
        <v>1332.1</v>
      </c>
      <c r="E33" s="74">
        <v>1077.6</v>
      </c>
      <c r="F33" s="74">
        <f t="shared" si="0"/>
        <v>21</v>
      </c>
      <c r="G33" s="74">
        <f t="shared" si="1"/>
        <v>80.9</v>
      </c>
    </row>
    <row r="34" spans="1:7" s="20" customFormat="1" ht="31.5">
      <c r="A34" s="92" t="s">
        <v>148</v>
      </c>
      <c r="B34" s="96" t="s">
        <v>147</v>
      </c>
      <c r="C34" s="74"/>
      <c r="D34" s="74"/>
      <c r="E34" s="74">
        <v>53.3</v>
      </c>
      <c r="F34" s="74">
        <f t="shared" si="0"/>
        <v>0</v>
      </c>
      <c r="G34" s="74">
        <f t="shared" si="1"/>
        <v>0</v>
      </c>
    </row>
    <row r="35" spans="1:7" s="20" customFormat="1" ht="31.5">
      <c r="A35" s="92" t="s">
        <v>146</v>
      </c>
      <c r="B35" s="96" t="s">
        <v>145</v>
      </c>
      <c r="C35" s="74">
        <f>SUM(C36:C37)</f>
        <v>25250</v>
      </c>
      <c r="D35" s="74">
        <f>SUM(D36:D37)</f>
        <v>5508</v>
      </c>
      <c r="E35" s="74">
        <f>SUM(E36:E37)</f>
        <v>7792.7</v>
      </c>
      <c r="F35" s="74">
        <f t="shared" si="0"/>
        <v>30.9</v>
      </c>
      <c r="G35" s="74">
        <f t="shared" si="1"/>
        <v>141.5</v>
      </c>
    </row>
    <row r="36" spans="1:7" s="20" customFormat="1" ht="94.5">
      <c r="A36" s="91" t="s">
        <v>144</v>
      </c>
      <c r="B36" s="95" t="s">
        <v>143</v>
      </c>
      <c r="C36" s="73">
        <v>3250</v>
      </c>
      <c r="D36" s="73"/>
      <c r="E36" s="73">
        <v>157.5</v>
      </c>
      <c r="F36" s="74">
        <f t="shared" si="0"/>
        <v>4.8</v>
      </c>
      <c r="G36" s="74">
        <f t="shared" si="1"/>
        <v>0</v>
      </c>
    </row>
    <row r="37" spans="1:7" s="20" customFormat="1" ht="78.75">
      <c r="A37" s="91" t="s">
        <v>142</v>
      </c>
      <c r="B37" s="95" t="s">
        <v>141</v>
      </c>
      <c r="C37" s="73">
        <v>22000</v>
      </c>
      <c r="D37" s="73">
        <v>5508</v>
      </c>
      <c r="E37" s="73">
        <v>7635.2</v>
      </c>
      <c r="F37" s="74">
        <f t="shared" si="0"/>
        <v>34.7</v>
      </c>
      <c r="G37" s="74">
        <f t="shared" si="1"/>
        <v>138.6</v>
      </c>
    </row>
    <row r="38" spans="1:7" s="20" customFormat="1" ht="31.5">
      <c r="A38" s="92" t="s">
        <v>140</v>
      </c>
      <c r="B38" s="96" t="s">
        <v>139</v>
      </c>
      <c r="C38" s="74">
        <f>SUM(C39:C48)</f>
        <v>3088</v>
      </c>
      <c r="D38" s="74">
        <f>SUM(D39:D48)</f>
        <v>710.7</v>
      </c>
      <c r="E38" s="74">
        <f>SUM(E39:E48)</f>
        <v>438.3</v>
      </c>
      <c r="F38" s="74">
        <f t="shared" si="0"/>
        <v>14.2</v>
      </c>
      <c r="G38" s="74">
        <f t="shared" si="1"/>
        <v>61.7</v>
      </c>
    </row>
    <row r="39" spans="1:7" s="20" customFormat="1" ht="126">
      <c r="A39" s="91" t="s">
        <v>138</v>
      </c>
      <c r="B39" s="95" t="s">
        <v>221</v>
      </c>
      <c r="C39" s="73"/>
      <c r="D39" s="73"/>
      <c r="E39" s="73">
        <v>-0.1</v>
      </c>
      <c r="F39" s="73">
        <f aca="true" t="shared" si="2" ref="F39:F61">IF(C39&gt;0,E39/C39*100,0)</f>
        <v>0</v>
      </c>
      <c r="G39" s="73">
        <f aca="true" t="shared" si="3" ref="G39:G61">IF(D39&gt;0,E39/D39*100,0)</f>
        <v>0</v>
      </c>
    </row>
    <row r="40" spans="1:7" s="20" customFormat="1" ht="78.75">
      <c r="A40" s="91" t="s">
        <v>240</v>
      </c>
      <c r="B40" s="95" t="s">
        <v>241</v>
      </c>
      <c r="C40" s="73">
        <v>123.5</v>
      </c>
      <c r="D40" s="73">
        <v>16.5</v>
      </c>
      <c r="E40" s="73">
        <v>17</v>
      </c>
      <c r="F40" s="73">
        <f t="shared" si="2"/>
        <v>13.8</v>
      </c>
      <c r="G40" s="73">
        <f t="shared" si="3"/>
        <v>103</v>
      </c>
    </row>
    <row r="41" spans="1:7" s="20" customFormat="1" ht="110.25">
      <c r="A41" s="91" t="s">
        <v>136</v>
      </c>
      <c r="B41" s="95" t="s">
        <v>135</v>
      </c>
      <c r="C41" s="73">
        <v>839.8</v>
      </c>
      <c r="D41" s="73">
        <v>158.2</v>
      </c>
      <c r="E41" s="73">
        <v>100.2</v>
      </c>
      <c r="F41" s="73">
        <f t="shared" si="2"/>
        <v>11.9</v>
      </c>
      <c r="G41" s="73">
        <f t="shared" si="3"/>
        <v>63.3</v>
      </c>
    </row>
    <row r="42" spans="1:7" s="20" customFormat="1" ht="0.75" customHeight="1">
      <c r="A42" s="91" t="s">
        <v>134</v>
      </c>
      <c r="B42" s="95" t="s">
        <v>133</v>
      </c>
      <c r="C42" s="73"/>
      <c r="D42" s="73"/>
      <c r="E42" s="73"/>
      <c r="F42" s="73">
        <f t="shared" si="2"/>
        <v>0</v>
      </c>
      <c r="G42" s="73">
        <f t="shared" si="3"/>
        <v>0</v>
      </c>
    </row>
    <row r="43" spans="1:7" s="20" customFormat="1" ht="31.5">
      <c r="A43" s="91" t="s">
        <v>132</v>
      </c>
      <c r="B43" s="95" t="s">
        <v>131</v>
      </c>
      <c r="C43" s="73"/>
      <c r="D43" s="73"/>
      <c r="E43" s="73"/>
      <c r="F43" s="73">
        <f t="shared" si="2"/>
        <v>0</v>
      </c>
      <c r="G43" s="73">
        <f t="shared" si="3"/>
        <v>0</v>
      </c>
    </row>
    <row r="44" spans="1:7" s="20" customFormat="1" ht="31.5">
      <c r="A44" s="91" t="s">
        <v>132</v>
      </c>
      <c r="B44" s="95" t="s">
        <v>259</v>
      </c>
      <c r="C44" s="73"/>
      <c r="D44" s="73"/>
      <c r="E44" s="73">
        <v>5</v>
      </c>
      <c r="F44" s="73">
        <f t="shared" si="2"/>
        <v>0</v>
      </c>
      <c r="G44" s="73">
        <f t="shared" si="3"/>
        <v>0</v>
      </c>
    </row>
    <row r="45" spans="1:7" s="20" customFormat="1" ht="102.75" customHeight="1">
      <c r="A45" s="40" t="s">
        <v>260</v>
      </c>
      <c r="B45" s="43" t="s">
        <v>261</v>
      </c>
      <c r="C45" s="1"/>
      <c r="D45" s="1"/>
      <c r="E45" s="1">
        <v>51.4</v>
      </c>
      <c r="F45" s="1">
        <f t="shared" si="2"/>
        <v>0</v>
      </c>
      <c r="G45" s="1">
        <f t="shared" si="3"/>
        <v>0</v>
      </c>
    </row>
    <row r="46" spans="1:7" s="20" customFormat="1" ht="78.75">
      <c r="A46" s="91" t="s">
        <v>130</v>
      </c>
      <c r="B46" s="95" t="s">
        <v>129</v>
      </c>
      <c r="C46" s="73"/>
      <c r="D46" s="73"/>
      <c r="E46" s="73">
        <v>10.5</v>
      </c>
      <c r="F46" s="73">
        <f t="shared" si="2"/>
        <v>0</v>
      </c>
      <c r="G46" s="73">
        <f t="shared" si="3"/>
        <v>0</v>
      </c>
    </row>
    <row r="47" spans="1:7" s="20" customFormat="1" ht="47.25">
      <c r="A47" s="91" t="s">
        <v>242</v>
      </c>
      <c r="B47" s="95" t="s">
        <v>243</v>
      </c>
      <c r="C47" s="73"/>
      <c r="D47" s="73"/>
      <c r="E47" s="73"/>
      <c r="F47" s="73">
        <f t="shared" si="2"/>
        <v>0</v>
      </c>
      <c r="G47" s="73">
        <f t="shared" si="3"/>
        <v>0</v>
      </c>
    </row>
    <row r="48" spans="1:7" s="20" customFormat="1" ht="63">
      <c r="A48" s="91" t="s">
        <v>128</v>
      </c>
      <c r="B48" s="95" t="s">
        <v>127</v>
      </c>
      <c r="C48" s="73">
        <v>2124.7</v>
      </c>
      <c r="D48" s="73">
        <v>536</v>
      </c>
      <c r="E48" s="73">
        <v>254.3</v>
      </c>
      <c r="F48" s="73">
        <f t="shared" si="2"/>
        <v>12</v>
      </c>
      <c r="G48" s="73">
        <f t="shared" si="3"/>
        <v>47.4</v>
      </c>
    </row>
    <row r="49" spans="1:7" ht="15.75">
      <c r="A49" s="103" t="s">
        <v>126</v>
      </c>
      <c r="B49" s="108" t="s">
        <v>125</v>
      </c>
      <c r="C49" s="3">
        <f>C50+C51</f>
        <v>252</v>
      </c>
      <c r="D49" s="3">
        <f>D50+D51</f>
        <v>10</v>
      </c>
      <c r="E49" s="3">
        <f>E50+E51</f>
        <v>21</v>
      </c>
      <c r="F49" s="3">
        <f t="shared" si="2"/>
        <v>8.3</v>
      </c>
      <c r="G49" s="3" t="s">
        <v>266</v>
      </c>
    </row>
    <row r="50" spans="1:7" ht="15.75">
      <c r="A50" s="104" t="s">
        <v>124</v>
      </c>
      <c r="B50" s="109" t="s">
        <v>123</v>
      </c>
      <c r="C50" s="3"/>
      <c r="D50" s="3"/>
      <c r="E50" s="75">
        <v>11.5</v>
      </c>
      <c r="F50" s="3">
        <f t="shared" si="2"/>
        <v>0</v>
      </c>
      <c r="G50" s="3">
        <f t="shared" si="3"/>
        <v>0</v>
      </c>
    </row>
    <row r="51" spans="1:7" ht="16.5" thickBot="1">
      <c r="A51" s="104" t="s">
        <v>122</v>
      </c>
      <c r="B51" s="110" t="s">
        <v>121</v>
      </c>
      <c r="C51" s="111">
        <v>252</v>
      </c>
      <c r="D51" s="111">
        <v>10</v>
      </c>
      <c r="E51" s="111">
        <v>9.5</v>
      </c>
      <c r="F51" s="111">
        <f t="shared" si="2"/>
        <v>3.8</v>
      </c>
      <c r="G51" s="111">
        <f t="shared" si="3"/>
        <v>95</v>
      </c>
    </row>
    <row r="52" spans="1:7" ht="15.75">
      <c r="A52" s="41" t="s">
        <v>120</v>
      </c>
      <c r="B52" s="105" t="s">
        <v>119</v>
      </c>
      <c r="C52" s="106">
        <f>C53+C58+C60</f>
        <v>825968.2</v>
      </c>
      <c r="D52" s="106">
        <f>D53+D58+D60</f>
        <v>198845.9</v>
      </c>
      <c r="E52" s="106">
        <f>E53+E58+E60+E59</f>
        <v>213469.5</v>
      </c>
      <c r="F52" s="85">
        <f t="shared" si="2"/>
        <v>25.8</v>
      </c>
      <c r="G52" s="85">
        <f t="shared" si="3"/>
        <v>107.4</v>
      </c>
    </row>
    <row r="53" spans="1:7" ht="31.5">
      <c r="A53" s="40" t="s">
        <v>118</v>
      </c>
      <c r="B53" s="43" t="s">
        <v>117</v>
      </c>
      <c r="C53" s="2">
        <f>SUM(C54:C57)</f>
        <v>827737</v>
      </c>
      <c r="D53" s="2">
        <f>SUM(D54:D57)</f>
        <v>200614.7</v>
      </c>
      <c r="E53" s="2">
        <f>SUM(E54:E57)</f>
        <v>215020.3</v>
      </c>
      <c r="F53" s="86">
        <f t="shared" si="2"/>
        <v>26</v>
      </c>
      <c r="G53" s="86">
        <f t="shared" si="3"/>
        <v>107.2</v>
      </c>
    </row>
    <row r="54" spans="1:7" ht="31.5">
      <c r="A54" s="40" t="s">
        <v>116</v>
      </c>
      <c r="B54" s="43" t="s">
        <v>115</v>
      </c>
      <c r="C54" s="1">
        <v>22051.4</v>
      </c>
      <c r="D54" s="1">
        <v>5512.8</v>
      </c>
      <c r="E54" s="1">
        <v>4961.5</v>
      </c>
      <c r="F54" s="86">
        <f t="shared" si="2"/>
        <v>22.5</v>
      </c>
      <c r="G54" s="86">
        <f t="shared" si="3"/>
        <v>90</v>
      </c>
    </row>
    <row r="55" spans="1:7" ht="47.25">
      <c r="A55" s="40" t="s">
        <v>114</v>
      </c>
      <c r="B55" s="43" t="s">
        <v>113</v>
      </c>
      <c r="C55" s="1">
        <v>128226.2</v>
      </c>
      <c r="D55" s="1">
        <v>20600.2</v>
      </c>
      <c r="E55" s="1">
        <v>20260.2</v>
      </c>
      <c r="F55" s="86">
        <f t="shared" si="2"/>
        <v>15.8</v>
      </c>
      <c r="G55" s="86">
        <f t="shared" si="3"/>
        <v>98.3</v>
      </c>
    </row>
    <row r="56" spans="1:7" ht="31.5">
      <c r="A56" s="40" t="s">
        <v>112</v>
      </c>
      <c r="B56" s="43" t="s">
        <v>111</v>
      </c>
      <c r="C56" s="1">
        <v>677359.4</v>
      </c>
      <c r="D56" s="1">
        <v>174401.7</v>
      </c>
      <c r="E56" s="1">
        <v>189698.6</v>
      </c>
      <c r="F56" s="86">
        <f t="shared" si="2"/>
        <v>28</v>
      </c>
      <c r="G56" s="86">
        <f t="shared" si="3"/>
        <v>108.8</v>
      </c>
    </row>
    <row r="57" spans="1:7" ht="15.75">
      <c r="A57" s="40" t="s">
        <v>110</v>
      </c>
      <c r="B57" s="43" t="s">
        <v>109</v>
      </c>
      <c r="C57" s="1">
        <v>100</v>
      </c>
      <c r="D57" s="1">
        <v>100</v>
      </c>
      <c r="E57" s="1">
        <v>100</v>
      </c>
      <c r="F57" s="86">
        <f t="shared" si="2"/>
        <v>100</v>
      </c>
      <c r="G57" s="86">
        <f t="shared" si="3"/>
        <v>100</v>
      </c>
    </row>
    <row r="58" spans="1:7" ht="15.75">
      <c r="A58" s="44" t="s">
        <v>108</v>
      </c>
      <c r="B58" s="45" t="s">
        <v>107</v>
      </c>
      <c r="C58" s="2">
        <v>0</v>
      </c>
      <c r="D58" s="2">
        <v>0</v>
      </c>
      <c r="E58" s="2">
        <v>218</v>
      </c>
      <c r="F58" s="86">
        <f t="shared" si="2"/>
        <v>0</v>
      </c>
      <c r="G58" s="86">
        <f t="shared" si="3"/>
        <v>0</v>
      </c>
    </row>
    <row r="59" spans="1:7" ht="94.5">
      <c r="A59" s="67" t="s">
        <v>225</v>
      </c>
      <c r="B59" s="68" t="s">
        <v>239</v>
      </c>
      <c r="C59" s="76"/>
      <c r="D59" s="76"/>
      <c r="E59" s="76"/>
      <c r="F59" s="87">
        <f t="shared" si="2"/>
        <v>0</v>
      </c>
      <c r="G59" s="87">
        <f t="shared" si="3"/>
        <v>0</v>
      </c>
    </row>
    <row r="60" spans="1:7" ht="31.5">
      <c r="A60" s="67" t="s">
        <v>106</v>
      </c>
      <c r="B60" s="68" t="s">
        <v>105</v>
      </c>
      <c r="C60" s="76">
        <v>-1768.8</v>
      </c>
      <c r="D60" s="76">
        <v>-1768.8</v>
      </c>
      <c r="E60" s="76">
        <v>-1768.8</v>
      </c>
      <c r="F60" s="87">
        <f t="shared" si="2"/>
        <v>0</v>
      </c>
      <c r="G60" s="87">
        <f t="shared" si="3"/>
        <v>0</v>
      </c>
    </row>
    <row r="61" spans="1:8" ht="15.75">
      <c r="A61" s="46" t="s">
        <v>104</v>
      </c>
      <c r="B61" s="47" t="s">
        <v>103</v>
      </c>
      <c r="C61" s="61">
        <f>C7+C52</f>
        <v>1396762</v>
      </c>
      <c r="D61" s="61">
        <f>D7+D52</f>
        <v>322671.6</v>
      </c>
      <c r="E61" s="61">
        <f>E7+E52</f>
        <v>338704.7</v>
      </c>
      <c r="F61" s="78">
        <f t="shared" si="2"/>
        <v>24.2</v>
      </c>
      <c r="G61" s="78">
        <f t="shared" si="3"/>
        <v>105</v>
      </c>
      <c r="H61" s="4" t="s">
        <v>257</v>
      </c>
    </row>
    <row r="62" spans="1:7" ht="15.75">
      <c r="A62" s="25"/>
      <c r="B62" s="26"/>
      <c r="C62" s="77"/>
      <c r="D62" s="77"/>
      <c r="E62" s="77"/>
      <c r="F62" s="88"/>
      <c r="G62" s="88"/>
    </row>
    <row r="63" spans="1:7" ht="15.75">
      <c r="A63" s="27"/>
      <c r="B63" s="28" t="s">
        <v>102</v>
      </c>
      <c r="C63" s="48"/>
      <c r="D63" s="48"/>
      <c r="E63" s="48"/>
      <c r="F63" s="56"/>
      <c r="G63" s="56"/>
    </row>
    <row r="64" spans="1:7" ht="15.75">
      <c r="A64" s="22" t="s">
        <v>101</v>
      </c>
      <c r="B64" s="23" t="s">
        <v>100</v>
      </c>
      <c r="C64" s="49">
        <f>SUM(C65:C72)</f>
        <v>123667.8</v>
      </c>
      <c r="D64" s="49">
        <f>SUM(D65:D72)</f>
        <v>32164.8</v>
      </c>
      <c r="E64" s="49">
        <f>SUM(E65:E72)</f>
        <v>26496.4</v>
      </c>
      <c r="F64" s="80">
        <f aca="true" t="shared" si="4" ref="F64:F95">IF(C64&gt;0,E64/C64*100,0)</f>
        <v>21.4</v>
      </c>
      <c r="G64" s="80">
        <f aca="true" t="shared" si="5" ref="G64:G95">IF(D64&gt;0,E64/D64*100,0)</f>
        <v>82.4</v>
      </c>
    </row>
    <row r="65" spans="1:7" ht="31.5">
      <c r="A65" s="21" t="s">
        <v>99</v>
      </c>
      <c r="B65" s="24" t="s">
        <v>98</v>
      </c>
      <c r="C65" s="50">
        <v>3803.45</v>
      </c>
      <c r="D65" s="50">
        <v>935.66</v>
      </c>
      <c r="E65" s="48">
        <v>623.2</v>
      </c>
      <c r="F65" s="56">
        <f t="shared" si="4"/>
        <v>16.4</v>
      </c>
      <c r="G65" s="56">
        <f t="shared" si="5"/>
        <v>66.6</v>
      </c>
    </row>
    <row r="66" spans="1:7" ht="63">
      <c r="A66" s="21" t="s">
        <v>97</v>
      </c>
      <c r="B66" s="24" t="s">
        <v>96</v>
      </c>
      <c r="C66" s="50">
        <v>5016.5</v>
      </c>
      <c r="D66" s="50">
        <v>1306.6</v>
      </c>
      <c r="E66" s="48">
        <v>1214.45</v>
      </c>
      <c r="F66" s="56">
        <f t="shared" si="4"/>
        <v>24.2</v>
      </c>
      <c r="G66" s="56">
        <f t="shared" si="5"/>
        <v>92.9</v>
      </c>
    </row>
    <row r="67" spans="1:7" ht="47.25">
      <c r="A67" s="21" t="s">
        <v>95</v>
      </c>
      <c r="B67" s="24" t="s">
        <v>94</v>
      </c>
      <c r="C67" s="50">
        <v>64943.56</v>
      </c>
      <c r="D67" s="50">
        <v>15937.7</v>
      </c>
      <c r="E67" s="53">
        <v>13522.99</v>
      </c>
      <c r="F67" s="56">
        <f t="shared" si="4"/>
        <v>20.8</v>
      </c>
      <c r="G67" s="56">
        <f t="shared" si="5"/>
        <v>84.8</v>
      </c>
    </row>
    <row r="68" spans="1:7" ht="15.75">
      <c r="A68" s="21" t="s">
        <v>93</v>
      </c>
      <c r="B68" s="24" t="s">
        <v>92</v>
      </c>
      <c r="C68" s="50">
        <v>0</v>
      </c>
      <c r="D68" s="50">
        <v>0</v>
      </c>
      <c r="E68" s="48">
        <v>0</v>
      </c>
      <c r="F68" s="56">
        <f t="shared" si="4"/>
        <v>0</v>
      </c>
      <c r="G68" s="56">
        <f t="shared" si="5"/>
        <v>0</v>
      </c>
    </row>
    <row r="69" spans="1:7" ht="47.25">
      <c r="A69" s="21" t="s">
        <v>91</v>
      </c>
      <c r="B69" s="24" t="s">
        <v>90</v>
      </c>
      <c r="C69" s="50">
        <v>9034.1</v>
      </c>
      <c r="D69" s="50">
        <v>2449.54</v>
      </c>
      <c r="E69" s="48">
        <v>2433.8</v>
      </c>
      <c r="F69" s="56">
        <f t="shared" si="4"/>
        <v>26.9</v>
      </c>
      <c r="G69" s="56">
        <f t="shared" si="5"/>
        <v>99.4</v>
      </c>
    </row>
    <row r="70" spans="1:7" ht="15.75">
      <c r="A70" s="21" t="s">
        <v>89</v>
      </c>
      <c r="B70" s="24" t="s">
        <v>88</v>
      </c>
      <c r="C70" s="50">
        <v>2000</v>
      </c>
      <c r="D70" s="50">
        <v>0</v>
      </c>
      <c r="E70" s="48">
        <v>0</v>
      </c>
      <c r="F70" s="56">
        <f t="shared" si="4"/>
        <v>0</v>
      </c>
      <c r="G70" s="56">
        <f t="shared" si="5"/>
        <v>0</v>
      </c>
    </row>
    <row r="71" spans="1:7" ht="15.75">
      <c r="A71" s="21" t="s">
        <v>87</v>
      </c>
      <c r="B71" s="24" t="s">
        <v>86</v>
      </c>
      <c r="C71" s="50">
        <v>4901.34</v>
      </c>
      <c r="D71" s="50">
        <v>962.55</v>
      </c>
      <c r="E71" s="48">
        <v>0</v>
      </c>
      <c r="F71" s="56">
        <f t="shared" si="4"/>
        <v>0</v>
      </c>
      <c r="G71" s="56">
        <f t="shared" si="5"/>
        <v>0</v>
      </c>
    </row>
    <row r="72" spans="1:7" ht="15.75">
      <c r="A72" s="21" t="s">
        <v>85</v>
      </c>
      <c r="B72" s="24" t="s">
        <v>84</v>
      </c>
      <c r="C72" s="50">
        <v>33968.81</v>
      </c>
      <c r="D72" s="50">
        <v>10572.77</v>
      </c>
      <c r="E72" s="48">
        <v>8701.92</v>
      </c>
      <c r="F72" s="56">
        <f t="shared" si="4"/>
        <v>25.6</v>
      </c>
      <c r="G72" s="56">
        <f t="shared" si="5"/>
        <v>82.3</v>
      </c>
    </row>
    <row r="73" spans="1:7" ht="15.75">
      <c r="A73" s="22" t="s">
        <v>83</v>
      </c>
      <c r="B73" s="23" t="s">
        <v>82</v>
      </c>
      <c r="C73" s="49">
        <f>SUM(C74)</f>
        <v>1261.2</v>
      </c>
      <c r="D73" s="49">
        <f>SUM(D74)</f>
        <v>315.3</v>
      </c>
      <c r="E73" s="49">
        <f>SUM(E74)</f>
        <v>128.5</v>
      </c>
      <c r="F73" s="80">
        <f t="shared" si="4"/>
        <v>10.2</v>
      </c>
      <c r="G73" s="80">
        <f t="shared" si="5"/>
        <v>40.8</v>
      </c>
    </row>
    <row r="74" spans="1:7" ht="15.75">
      <c r="A74" s="18" t="s">
        <v>81</v>
      </c>
      <c r="B74" s="19" t="s">
        <v>80</v>
      </c>
      <c r="C74" s="50">
        <v>1261.2</v>
      </c>
      <c r="D74" s="50">
        <v>315.3</v>
      </c>
      <c r="E74" s="48">
        <v>128.54</v>
      </c>
      <c r="F74" s="56">
        <f t="shared" si="4"/>
        <v>10.2</v>
      </c>
      <c r="G74" s="56">
        <f t="shared" si="5"/>
        <v>40.8</v>
      </c>
    </row>
    <row r="75" spans="1:7" ht="31.5">
      <c r="A75" s="22" t="s">
        <v>79</v>
      </c>
      <c r="B75" s="23" t="s">
        <v>78</v>
      </c>
      <c r="C75" s="49">
        <f>SUM(C76:C78)</f>
        <v>28215.9</v>
      </c>
      <c r="D75" s="49">
        <f>SUM(D76:D78)</f>
        <v>9353.8</v>
      </c>
      <c r="E75" s="49">
        <f>SUM(E76:E78)</f>
        <v>6553.8</v>
      </c>
      <c r="F75" s="80">
        <f t="shared" si="4"/>
        <v>23.2</v>
      </c>
      <c r="G75" s="80">
        <f t="shared" si="5"/>
        <v>70.1</v>
      </c>
    </row>
    <row r="76" spans="1:7" ht="15.75">
      <c r="A76" s="21" t="s">
        <v>77</v>
      </c>
      <c r="B76" s="24" t="s">
        <v>76</v>
      </c>
      <c r="C76" s="50"/>
      <c r="D76" s="50"/>
      <c r="E76" s="48"/>
      <c r="F76" s="56">
        <f t="shared" si="4"/>
        <v>0</v>
      </c>
      <c r="G76" s="56">
        <f t="shared" si="5"/>
        <v>0</v>
      </c>
    </row>
    <row r="77" spans="1:7" ht="47.25">
      <c r="A77" s="21" t="s">
        <v>75</v>
      </c>
      <c r="B77" s="24" t="s">
        <v>74</v>
      </c>
      <c r="C77" s="50">
        <v>3953.34</v>
      </c>
      <c r="D77" s="50">
        <v>1375.18</v>
      </c>
      <c r="E77" s="48">
        <v>820.54</v>
      </c>
      <c r="F77" s="56">
        <f t="shared" si="4"/>
        <v>20.8</v>
      </c>
      <c r="G77" s="56">
        <f t="shared" si="5"/>
        <v>59.7</v>
      </c>
    </row>
    <row r="78" spans="1:7" ht="15.75">
      <c r="A78" s="21" t="s">
        <v>73</v>
      </c>
      <c r="B78" s="24" t="s">
        <v>72</v>
      </c>
      <c r="C78" s="50">
        <v>24262.54</v>
      </c>
      <c r="D78" s="50">
        <v>7978.62</v>
      </c>
      <c r="E78" s="48">
        <v>5733.3</v>
      </c>
      <c r="F78" s="56">
        <f t="shared" si="4"/>
        <v>23.6</v>
      </c>
      <c r="G78" s="56">
        <f t="shared" si="5"/>
        <v>71.9</v>
      </c>
    </row>
    <row r="79" spans="1:7" ht="15.75">
      <c r="A79" s="22" t="s">
        <v>71</v>
      </c>
      <c r="B79" s="23" t="s">
        <v>70</v>
      </c>
      <c r="C79" s="49">
        <f>SUM(C80:C86)</f>
        <v>153569.3</v>
      </c>
      <c r="D79" s="49">
        <f>SUM(D80:D86)</f>
        <v>70579.9</v>
      </c>
      <c r="E79" s="49">
        <f>SUM(E80:E86)</f>
        <v>53974</v>
      </c>
      <c r="F79" s="80">
        <f t="shared" si="4"/>
        <v>35.1</v>
      </c>
      <c r="G79" s="80">
        <f t="shared" si="5"/>
        <v>76.5</v>
      </c>
    </row>
    <row r="80" spans="1:7" ht="15.75">
      <c r="A80" s="21" t="s">
        <v>69</v>
      </c>
      <c r="B80" s="24" t="s">
        <v>68</v>
      </c>
      <c r="C80" s="50">
        <v>931.7</v>
      </c>
      <c r="D80" s="50">
        <v>0</v>
      </c>
      <c r="E80" s="48">
        <v>0</v>
      </c>
      <c r="F80" s="56">
        <f t="shared" si="4"/>
        <v>0</v>
      </c>
      <c r="G80" s="56">
        <f t="shared" si="5"/>
        <v>0</v>
      </c>
    </row>
    <row r="81" spans="1:7" ht="15.75">
      <c r="A81" s="21" t="s">
        <v>67</v>
      </c>
      <c r="B81" s="24" t="s">
        <v>66</v>
      </c>
      <c r="C81" s="50"/>
      <c r="D81" s="50"/>
      <c r="E81" s="48"/>
      <c r="F81" s="56">
        <f t="shared" si="4"/>
        <v>0</v>
      </c>
      <c r="G81" s="56">
        <f t="shared" si="5"/>
        <v>0</v>
      </c>
    </row>
    <row r="82" spans="1:7" ht="15.75">
      <c r="A82" s="21" t="s">
        <v>65</v>
      </c>
      <c r="B82" s="24" t="s">
        <v>64</v>
      </c>
      <c r="C82" s="50">
        <v>95177.24</v>
      </c>
      <c r="D82" s="50">
        <v>57723.44</v>
      </c>
      <c r="E82" s="48">
        <v>44979.27</v>
      </c>
      <c r="F82" s="56">
        <f t="shared" si="4"/>
        <v>47.3</v>
      </c>
      <c r="G82" s="56">
        <f t="shared" si="5"/>
        <v>77.9</v>
      </c>
    </row>
    <row r="83" spans="1:7" ht="15.75">
      <c r="A83" s="21" t="s">
        <v>255</v>
      </c>
      <c r="B83" s="24" t="s">
        <v>256</v>
      </c>
      <c r="C83" s="50"/>
      <c r="D83" s="50"/>
      <c r="E83" s="48"/>
      <c r="F83" s="56">
        <f t="shared" si="4"/>
        <v>0</v>
      </c>
      <c r="G83" s="56">
        <f t="shared" si="5"/>
        <v>0</v>
      </c>
    </row>
    <row r="84" spans="1:7" ht="15.75">
      <c r="A84" s="21" t="s">
        <v>63</v>
      </c>
      <c r="B84" s="24" t="s">
        <v>62</v>
      </c>
      <c r="C84" s="50">
        <v>47405.68</v>
      </c>
      <c r="D84" s="50">
        <v>9919.83</v>
      </c>
      <c r="E84" s="48">
        <v>7255.98</v>
      </c>
      <c r="F84" s="56">
        <f t="shared" si="4"/>
        <v>15.3</v>
      </c>
      <c r="G84" s="56">
        <f t="shared" si="5"/>
        <v>73.1</v>
      </c>
    </row>
    <row r="85" spans="1:7" ht="15.75">
      <c r="A85" s="21" t="s">
        <v>249</v>
      </c>
      <c r="B85" s="24" t="s">
        <v>252</v>
      </c>
      <c r="C85" s="50">
        <v>3919.8</v>
      </c>
      <c r="D85" s="50">
        <v>912.3</v>
      </c>
      <c r="E85" s="48">
        <v>605.1</v>
      </c>
      <c r="F85" s="56">
        <f t="shared" si="4"/>
        <v>15.4</v>
      </c>
      <c r="G85" s="56">
        <f t="shared" si="5"/>
        <v>66.3</v>
      </c>
    </row>
    <row r="86" spans="1:7" ht="15.75">
      <c r="A86" s="21" t="s">
        <v>61</v>
      </c>
      <c r="B86" s="24" t="s">
        <v>51</v>
      </c>
      <c r="C86" s="50">
        <v>6134.9</v>
      </c>
      <c r="D86" s="50">
        <v>2024.3</v>
      </c>
      <c r="E86" s="48">
        <v>1133.6</v>
      </c>
      <c r="F86" s="56">
        <f t="shared" si="4"/>
        <v>18.5</v>
      </c>
      <c r="G86" s="56">
        <f t="shared" si="5"/>
        <v>56</v>
      </c>
    </row>
    <row r="87" spans="1:7" ht="15.75">
      <c r="A87" s="22" t="s">
        <v>60</v>
      </c>
      <c r="B87" s="23" t="s">
        <v>59</v>
      </c>
      <c r="C87" s="49">
        <f>SUM(C88:C91)</f>
        <v>155411.2</v>
      </c>
      <c r="D87" s="49">
        <f>SUM(D88:D91)</f>
        <v>31461.4</v>
      </c>
      <c r="E87" s="49">
        <f>SUM(E88:E91)</f>
        <v>18712.4</v>
      </c>
      <c r="F87" s="80">
        <f t="shared" si="4"/>
        <v>12</v>
      </c>
      <c r="G87" s="80">
        <f t="shared" si="5"/>
        <v>59.5</v>
      </c>
    </row>
    <row r="88" spans="1:7" ht="15.75">
      <c r="A88" s="21" t="s">
        <v>58</v>
      </c>
      <c r="B88" s="24" t="s">
        <v>57</v>
      </c>
      <c r="C88" s="50">
        <v>57172.29</v>
      </c>
      <c r="D88" s="50">
        <v>1205.1</v>
      </c>
      <c r="E88" s="48">
        <v>90</v>
      </c>
      <c r="F88" s="56">
        <f t="shared" si="4"/>
        <v>0.2</v>
      </c>
      <c r="G88" s="56">
        <f t="shared" si="5"/>
        <v>7.5</v>
      </c>
    </row>
    <row r="89" spans="1:7" ht="15.75">
      <c r="A89" s="21" t="s">
        <v>56</v>
      </c>
      <c r="B89" s="24" t="s">
        <v>55</v>
      </c>
      <c r="C89" s="48">
        <v>39178.11</v>
      </c>
      <c r="D89" s="48">
        <v>11374.63</v>
      </c>
      <c r="E89" s="48">
        <v>6705.87</v>
      </c>
      <c r="F89" s="56">
        <f t="shared" si="4"/>
        <v>17.1</v>
      </c>
      <c r="G89" s="56">
        <f t="shared" si="5"/>
        <v>59</v>
      </c>
    </row>
    <row r="90" spans="1:7" ht="15.75">
      <c r="A90" s="21" t="s">
        <v>54</v>
      </c>
      <c r="B90" s="24" t="s">
        <v>53</v>
      </c>
      <c r="C90" s="53">
        <v>48568.68</v>
      </c>
      <c r="D90" s="53">
        <v>15120.74</v>
      </c>
      <c r="E90" s="48">
        <v>9495</v>
      </c>
      <c r="F90" s="56">
        <f t="shared" si="4"/>
        <v>19.5</v>
      </c>
      <c r="G90" s="56">
        <f t="shared" si="5"/>
        <v>62.8</v>
      </c>
    </row>
    <row r="91" spans="1:7" ht="15.75">
      <c r="A91" s="21" t="s">
        <v>52</v>
      </c>
      <c r="B91" s="24" t="s">
        <v>51</v>
      </c>
      <c r="C91" s="52">
        <v>10492.1</v>
      </c>
      <c r="D91" s="52">
        <v>3760.89</v>
      </c>
      <c r="E91" s="48">
        <v>2421.5</v>
      </c>
      <c r="F91" s="56">
        <f t="shared" si="4"/>
        <v>23.1</v>
      </c>
      <c r="G91" s="56">
        <f t="shared" si="5"/>
        <v>64.4</v>
      </c>
    </row>
    <row r="92" spans="1:7" ht="15.75">
      <c r="A92" s="22" t="s">
        <v>50</v>
      </c>
      <c r="B92" s="23" t="s">
        <v>49</v>
      </c>
      <c r="C92" s="51">
        <f>SUM(C93:C94)</f>
        <v>0</v>
      </c>
      <c r="D92" s="51"/>
      <c r="E92" s="51">
        <f>SUM(E93:E94)</f>
        <v>0</v>
      </c>
      <c r="F92" s="81">
        <f t="shared" si="4"/>
        <v>0</v>
      </c>
      <c r="G92" s="81">
        <f t="shared" si="5"/>
        <v>0</v>
      </c>
    </row>
    <row r="93" spans="1:7" ht="15.75">
      <c r="A93" s="18" t="s">
        <v>253</v>
      </c>
      <c r="B93" s="19" t="s">
        <v>254</v>
      </c>
      <c r="C93" s="52"/>
      <c r="D93" s="52"/>
      <c r="E93" s="53"/>
      <c r="F93" s="82">
        <f t="shared" si="4"/>
        <v>0</v>
      </c>
      <c r="G93" s="82">
        <f t="shared" si="5"/>
        <v>0</v>
      </c>
    </row>
    <row r="94" spans="1:7" ht="31.5">
      <c r="A94" s="18" t="s">
        <v>48</v>
      </c>
      <c r="B94" s="19" t="s">
        <v>47</v>
      </c>
      <c r="C94" s="52"/>
      <c r="D94" s="52"/>
      <c r="E94" s="53"/>
      <c r="F94" s="82">
        <f t="shared" si="4"/>
        <v>0</v>
      </c>
      <c r="G94" s="82">
        <f t="shared" si="5"/>
        <v>0</v>
      </c>
    </row>
    <row r="95" spans="1:7" ht="15.75">
      <c r="A95" s="22" t="s">
        <v>46</v>
      </c>
      <c r="B95" s="23" t="s">
        <v>45</v>
      </c>
      <c r="C95" s="49">
        <f>SUM(C96:C100)</f>
        <v>852032.6</v>
      </c>
      <c r="D95" s="49">
        <f>SUM(D96:D100)</f>
        <v>196150</v>
      </c>
      <c r="E95" s="49">
        <f>SUM(E96:E100)</f>
        <v>164772.5</v>
      </c>
      <c r="F95" s="80">
        <f t="shared" si="4"/>
        <v>19.3</v>
      </c>
      <c r="G95" s="80">
        <f t="shared" si="5"/>
        <v>84</v>
      </c>
    </row>
    <row r="96" spans="1:7" ht="15.75">
      <c r="A96" s="21" t="s">
        <v>44</v>
      </c>
      <c r="B96" s="24" t="s">
        <v>43</v>
      </c>
      <c r="C96" s="50">
        <v>343280.92</v>
      </c>
      <c r="D96" s="50">
        <v>86747.26</v>
      </c>
      <c r="E96" s="48">
        <v>66500.66</v>
      </c>
      <c r="F96" s="56">
        <f aca="true" t="shared" si="6" ref="F96:F117">IF(C96&gt;0,E96/C96*100,0)</f>
        <v>19.4</v>
      </c>
      <c r="G96" s="56">
        <f aca="true" t="shared" si="7" ref="G96:G117">IF(D96&gt;0,E96/D96*100,0)</f>
        <v>76.7</v>
      </c>
    </row>
    <row r="97" spans="1:7" ht="15.75">
      <c r="A97" s="21" t="s">
        <v>42</v>
      </c>
      <c r="B97" s="24" t="s">
        <v>41</v>
      </c>
      <c r="C97" s="50">
        <v>455610</v>
      </c>
      <c r="D97" s="50">
        <v>97778.18</v>
      </c>
      <c r="E97" s="48">
        <v>89558.97</v>
      </c>
      <c r="F97" s="56">
        <f t="shared" si="6"/>
        <v>19.7</v>
      </c>
      <c r="G97" s="56">
        <f t="shared" si="7"/>
        <v>91.6</v>
      </c>
    </row>
    <row r="98" spans="1:7" ht="31.5">
      <c r="A98" s="21" t="s">
        <v>40</v>
      </c>
      <c r="B98" s="24" t="s">
        <v>39</v>
      </c>
      <c r="C98" s="50">
        <v>278</v>
      </c>
      <c r="D98" s="50">
        <v>107</v>
      </c>
      <c r="E98" s="48">
        <v>16.78</v>
      </c>
      <c r="F98" s="56">
        <f t="shared" si="6"/>
        <v>6</v>
      </c>
      <c r="G98" s="56">
        <f t="shared" si="7"/>
        <v>15.7</v>
      </c>
    </row>
    <row r="99" spans="1:7" ht="15.75">
      <c r="A99" s="21" t="s">
        <v>38</v>
      </c>
      <c r="B99" s="24" t="s">
        <v>37</v>
      </c>
      <c r="C99" s="54">
        <v>9641.7</v>
      </c>
      <c r="D99" s="54">
        <v>894.38</v>
      </c>
      <c r="E99" s="54">
        <v>528.02</v>
      </c>
      <c r="F99" s="56">
        <f t="shared" si="6"/>
        <v>5.5</v>
      </c>
      <c r="G99" s="56">
        <f t="shared" si="7"/>
        <v>59</v>
      </c>
    </row>
    <row r="100" spans="1:7" ht="15.75">
      <c r="A100" s="21" t="s">
        <v>36</v>
      </c>
      <c r="B100" s="24" t="s">
        <v>35</v>
      </c>
      <c r="C100" s="50">
        <v>43222</v>
      </c>
      <c r="D100" s="50">
        <v>10623.16</v>
      </c>
      <c r="E100" s="48">
        <v>8168.05</v>
      </c>
      <c r="F100" s="56">
        <f t="shared" si="6"/>
        <v>18.9</v>
      </c>
      <c r="G100" s="56">
        <f t="shared" si="7"/>
        <v>76.9</v>
      </c>
    </row>
    <row r="101" spans="1:7" ht="15.75">
      <c r="A101" s="22" t="s">
        <v>34</v>
      </c>
      <c r="B101" s="23" t="s">
        <v>33</v>
      </c>
      <c r="C101" s="49">
        <f>SUM(C102:C103)</f>
        <v>64599.5</v>
      </c>
      <c r="D101" s="49">
        <f>SUM(D102:D103)</f>
        <v>16576.6</v>
      </c>
      <c r="E101" s="49">
        <f>SUM(E102:E103)</f>
        <v>16126.7</v>
      </c>
      <c r="F101" s="80">
        <f t="shared" si="6"/>
        <v>25</v>
      </c>
      <c r="G101" s="80">
        <f t="shared" si="7"/>
        <v>97.3</v>
      </c>
    </row>
    <row r="102" spans="1:7" ht="15.75">
      <c r="A102" s="21" t="s">
        <v>32</v>
      </c>
      <c r="B102" s="24" t="s">
        <v>31</v>
      </c>
      <c r="C102" s="50">
        <v>59660.9</v>
      </c>
      <c r="D102" s="50">
        <v>15243.4</v>
      </c>
      <c r="E102" s="48">
        <v>14866</v>
      </c>
      <c r="F102" s="56">
        <f t="shared" si="6"/>
        <v>24.9</v>
      </c>
      <c r="G102" s="56">
        <f t="shared" si="7"/>
        <v>97.5</v>
      </c>
    </row>
    <row r="103" spans="1:7" ht="31.5">
      <c r="A103" s="21" t="s">
        <v>30</v>
      </c>
      <c r="B103" s="24" t="s">
        <v>29</v>
      </c>
      <c r="C103" s="50">
        <v>4938.6</v>
      </c>
      <c r="D103" s="50">
        <v>1333.18</v>
      </c>
      <c r="E103" s="48">
        <v>1260.7</v>
      </c>
      <c r="F103" s="56">
        <f t="shared" si="6"/>
        <v>25.5</v>
      </c>
      <c r="G103" s="56">
        <f t="shared" si="7"/>
        <v>94.6</v>
      </c>
    </row>
    <row r="104" spans="1:7" ht="15.75">
      <c r="A104" s="22" t="s">
        <v>28</v>
      </c>
      <c r="B104" s="23" t="s">
        <v>27</v>
      </c>
      <c r="C104" s="49">
        <f>SUM(C105:C108)</f>
        <v>36347.5</v>
      </c>
      <c r="D104" s="49">
        <f>SUM(D105:D108)</f>
        <v>5529.7</v>
      </c>
      <c r="E104" s="49">
        <f>SUM(E105:E108)</f>
        <v>4275.6</v>
      </c>
      <c r="F104" s="80">
        <f t="shared" si="6"/>
        <v>11.8</v>
      </c>
      <c r="G104" s="80">
        <f t="shared" si="7"/>
        <v>77.3</v>
      </c>
    </row>
    <row r="105" spans="1:7" ht="15.75">
      <c r="A105" s="21" t="s">
        <v>244</v>
      </c>
      <c r="B105" s="24" t="s">
        <v>245</v>
      </c>
      <c r="C105" s="50">
        <v>4735</v>
      </c>
      <c r="D105" s="50">
        <v>1189.5</v>
      </c>
      <c r="E105" s="48">
        <v>1092.55</v>
      </c>
      <c r="F105" s="56">
        <f t="shared" si="6"/>
        <v>23.1</v>
      </c>
      <c r="G105" s="56">
        <f t="shared" si="7"/>
        <v>91.8</v>
      </c>
    </row>
    <row r="106" spans="1:7" ht="15.75">
      <c r="A106" s="21" t="s">
        <v>26</v>
      </c>
      <c r="B106" s="24" t="s">
        <v>25</v>
      </c>
      <c r="C106" s="50">
        <v>6952.6</v>
      </c>
      <c r="D106" s="50">
        <v>1196.9</v>
      </c>
      <c r="E106" s="48">
        <v>785.64</v>
      </c>
      <c r="F106" s="56">
        <f t="shared" si="6"/>
        <v>11.3</v>
      </c>
      <c r="G106" s="56">
        <f t="shared" si="7"/>
        <v>65.6</v>
      </c>
    </row>
    <row r="107" spans="1:7" ht="15.75">
      <c r="A107" s="21" t="s">
        <v>24</v>
      </c>
      <c r="B107" s="24" t="s">
        <v>23</v>
      </c>
      <c r="C107" s="50">
        <v>21580.24</v>
      </c>
      <c r="D107" s="50">
        <v>2379.13</v>
      </c>
      <c r="E107" s="48">
        <v>1668.47</v>
      </c>
      <c r="F107" s="56">
        <f t="shared" si="6"/>
        <v>7.7</v>
      </c>
      <c r="G107" s="56">
        <f t="shared" si="7"/>
        <v>70.1</v>
      </c>
    </row>
    <row r="108" spans="1:7" ht="15.75">
      <c r="A108" s="29" t="s">
        <v>22</v>
      </c>
      <c r="B108" s="30" t="s">
        <v>21</v>
      </c>
      <c r="C108" s="55">
        <v>3079.63</v>
      </c>
      <c r="D108" s="55">
        <v>764.15</v>
      </c>
      <c r="E108" s="56">
        <v>728.89</v>
      </c>
      <c r="F108" s="56">
        <f t="shared" si="6"/>
        <v>23.7</v>
      </c>
      <c r="G108" s="56">
        <f t="shared" si="7"/>
        <v>95.4</v>
      </c>
    </row>
    <row r="109" spans="1:7" ht="15.75">
      <c r="A109" s="22" t="s">
        <v>20</v>
      </c>
      <c r="B109" s="23" t="s">
        <v>19</v>
      </c>
      <c r="C109" s="49">
        <f>SUM(C110)</f>
        <v>51357.3</v>
      </c>
      <c r="D109" s="49">
        <f>SUM(D110)</f>
        <v>13902.8</v>
      </c>
      <c r="E109" s="49">
        <f>SUM(E110)</f>
        <v>11277.8</v>
      </c>
      <c r="F109" s="80">
        <f t="shared" si="6"/>
        <v>22</v>
      </c>
      <c r="G109" s="80">
        <f t="shared" si="7"/>
        <v>81.1</v>
      </c>
    </row>
    <row r="110" spans="1:7" ht="15.75">
      <c r="A110" s="18" t="s">
        <v>18</v>
      </c>
      <c r="B110" s="19" t="s">
        <v>17</v>
      </c>
      <c r="C110" s="50">
        <v>51357.3</v>
      </c>
      <c r="D110" s="50">
        <v>13902.81</v>
      </c>
      <c r="E110" s="48">
        <v>11277.81</v>
      </c>
      <c r="F110" s="56">
        <f t="shared" si="6"/>
        <v>22</v>
      </c>
      <c r="G110" s="56">
        <f t="shared" si="7"/>
        <v>81.1</v>
      </c>
    </row>
    <row r="111" spans="1:7" ht="15.75">
      <c r="A111" s="22" t="s">
        <v>16</v>
      </c>
      <c r="B111" s="23" t="s">
        <v>15</v>
      </c>
      <c r="C111" s="49">
        <f>SUM(C112:C114)</f>
        <v>3772.6</v>
      </c>
      <c r="D111" s="49">
        <f>SUM(D112:D114)</f>
        <v>1103.6</v>
      </c>
      <c r="E111" s="49">
        <f>SUM(E112:E114)</f>
        <v>998.6</v>
      </c>
      <c r="F111" s="80">
        <f t="shared" si="6"/>
        <v>26.5</v>
      </c>
      <c r="G111" s="80">
        <f t="shared" si="7"/>
        <v>90.5</v>
      </c>
    </row>
    <row r="112" spans="1:7" ht="15.75">
      <c r="A112" s="18" t="s">
        <v>250</v>
      </c>
      <c r="B112" s="19" t="s">
        <v>251</v>
      </c>
      <c r="C112" s="50">
        <v>2385.3</v>
      </c>
      <c r="D112" s="50">
        <v>596.3</v>
      </c>
      <c r="E112" s="48">
        <v>596.3</v>
      </c>
      <c r="F112" s="56">
        <f t="shared" si="6"/>
        <v>25</v>
      </c>
      <c r="G112" s="56">
        <f t="shared" si="7"/>
        <v>100</v>
      </c>
    </row>
    <row r="113" spans="1:7" ht="15.75">
      <c r="A113" s="18" t="s">
        <v>14</v>
      </c>
      <c r="B113" s="19" t="s">
        <v>13</v>
      </c>
      <c r="C113" s="50">
        <v>1187.3</v>
      </c>
      <c r="D113" s="50">
        <v>307.31</v>
      </c>
      <c r="E113" s="48">
        <v>307.31</v>
      </c>
      <c r="F113" s="56">
        <f t="shared" si="6"/>
        <v>25.9</v>
      </c>
      <c r="G113" s="56">
        <f t="shared" si="7"/>
        <v>100</v>
      </c>
    </row>
    <row r="114" spans="1:7" ht="31.5">
      <c r="A114" s="18" t="s">
        <v>12</v>
      </c>
      <c r="B114" s="19" t="s">
        <v>11</v>
      </c>
      <c r="C114" s="50">
        <v>200</v>
      </c>
      <c r="D114" s="50">
        <v>200</v>
      </c>
      <c r="E114" s="48">
        <v>95</v>
      </c>
      <c r="F114" s="56">
        <f t="shared" si="6"/>
        <v>47.5</v>
      </c>
      <c r="G114" s="56">
        <f t="shared" si="7"/>
        <v>47.5</v>
      </c>
    </row>
    <row r="115" spans="1:7" ht="31.5">
      <c r="A115" s="22" t="s">
        <v>10</v>
      </c>
      <c r="B115" s="23" t="s">
        <v>9</v>
      </c>
      <c r="C115" s="49">
        <f>SUM(C116)</f>
        <v>1004</v>
      </c>
      <c r="D115" s="49">
        <f>SUM(D116)</f>
        <v>250</v>
      </c>
      <c r="E115" s="49">
        <f>SUM(E116)</f>
        <v>0</v>
      </c>
      <c r="F115" s="80">
        <f t="shared" si="6"/>
        <v>0</v>
      </c>
      <c r="G115" s="80">
        <f t="shared" si="7"/>
        <v>0</v>
      </c>
    </row>
    <row r="116" spans="1:7" ht="32.25" thickBot="1">
      <c r="A116" s="18" t="s">
        <v>8</v>
      </c>
      <c r="B116" s="19" t="s">
        <v>7</v>
      </c>
      <c r="C116" s="50">
        <v>1004</v>
      </c>
      <c r="D116" s="50">
        <v>250</v>
      </c>
      <c r="E116" s="48">
        <v>0</v>
      </c>
      <c r="F116" s="56">
        <f t="shared" si="6"/>
        <v>0</v>
      </c>
      <c r="G116" s="56">
        <f t="shared" si="7"/>
        <v>0</v>
      </c>
    </row>
    <row r="117" spans="1:7" ht="16.5" thickBot="1">
      <c r="A117" s="31" t="s">
        <v>6</v>
      </c>
      <c r="B117" s="32" t="s">
        <v>5</v>
      </c>
      <c r="C117" s="57">
        <f>C64+C73+C75+C79+C87+C92+C95+C101+C104+C109+C111+C115</f>
        <v>1471238.9</v>
      </c>
      <c r="D117" s="57">
        <f>D64+D73+D75+D79+D87+D92+D95+D101+D104+D109+D111+D115</f>
        <v>377387.9</v>
      </c>
      <c r="E117" s="57">
        <f>E64+E73+E75+E79+E87+E92+E95+E101+E104+E109+E111+E115</f>
        <v>303316.3</v>
      </c>
      <c r="F117" s="57">
        <f t="shared" si="6"/>
        <v>20.6</v>
      </c>
      <c r="G117" s="57">
        <f t="shared" si="7"/>
        <v>80.4</v>
      </c>
    </row>
    <row r="118" spans="1:7" ht="48" thickBot="1">
      <c r="A118" s="33" t="s">
        <v>4</v>
      </c>
      <c r="B118" s="34" t="s">
        <v>3</v>
      </c>
      <c r="C118" s="58">
        <f>SUM(C61-C117)</f>
        <v>-74476.9</v>
      </c>
      <c r="D118" s="58"/>
      <c r="E118" s="58">
        <f>SUM(E61-E117)</f>
        <v>35388.4</v>
      </c>
      <c r="F118" s="58"/>
      <c r="G118" s="58"/>
    </row>
    <row r="121" spans="1:7" ht="18.75">
      <c r="A121" s="35" t="s">
        <v>1</v>
      </c>
      <c r="B121" s="35"/>
      <c r="C121" s="35"/>
      <c r="D121" s="35"/>
      <c r="E121" s="35"/>
      <c r="F121" s="35"/>
      <c r="G121" s="62" t="s">
        <v>0</v>
      </c>
    </row>
    <row r="124" spans="3:6" ht="15.75">
      <c r="C124" s="121">
        <v>-74476.8</v>
      </c>
      <c r="D124" s="121"/>
      <c r="E124" s="121">
        <v>35388.5</v>
      </c>
      <c r="F124" s="121"/>
    </row>
  </sheetData>
  <sheetProtection insertRows="0"/>
  <autoFilter ref="A5:G118"/>
  <mergeCells count="2">
    <mergeCell ref="A2:G2"/>
    <mergeCell ref="A1:G1"/>
  </mergeCells>
  <printOptions/>
  <pageMargins left="0.1968503937007874" right="0" top="0.1968503937007874" bottom="0.1968503937007874" header="0.31496062992125984" footer="0.31496062992125984"/>
  <pageSetup fitToHeight="3" fitToWidth="1" horizontalDpi="600" verticalDpi="600" orientation="portrait" paperSize="9" scale="61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27"/>
  <sheetViews>
    <sheetView showZeros="0" tabSelected="1" view="pageBreakPreview" zoomScale="80" zoomScaleNormal="80" zoomScaleSheetLayoutView="80" zoomScalePageLayoutView="0" workbookViewId="0" topLeftCell="A1">
      <pane ySplit="5" topLeftCell="A6" activePane="bottomLeft" state="frozen"/>
      <selection pane="topLeft" activeCell="F15" sqref="F15"/>
      <selection pane="bottomLeft" activeCell="F15" sqref="F15"/>
    </sheetView>
  </sheetViews>
  <sheetFormatPr defaultColWidth="9.00390625" defaultRowHeight="12.75"/>
  <cols>
    <col min="1" max="1" width="32.00390625" style="4" customWidth="1"/>
    <col min="2" max="2" width="55.375" style="4" customWidth="1"/>
    <col min="3" max="4" width="16.25390625" style="4" customWidth="1"/>
    <col min="5" max="7" width="15.875" style="4" customWidth="1"/>
    <col min="8" max="16384" width="9.125" style="4" customWidth="1"/>
  </cols>
  <sheetData>
    <row r="1" spans="1:7" ht="20.25" customHeight="1">
      <c r="A1" s="125" t="s">
        <v>219</v>
      </c>
      <c r="B1" s="125"/>
      <c r="C1" s="125"/>
      <c r="D1" s="125"/>
      <c r="E1" s="125"/>
      <c r="F1" s="125"/>
      <c r="G1" s="125"/>
    </row>
    <row r="2" spans="1:7" ht="20.25">
      <c r="A2" s="125" t="s">
        <v>265</v>
      </c>
      <c r="B2" s="125"/>
      <c r="C2" s="125"/>
      <c r="D2" s="125"/>
      <c r="E2" s="125"/>
      <c r="F2" s="125"/>
      <c r="G2" s="125"/>
    </row>
    <row r="3" spans="1:7" ht="16.5" thickBot="1">
      <c r="A3" s="5"/>
      <c r="B3" s="6"/>
      <c r="C3" s="7"/>
      <c r="D3" s="7"/>
      <c r="E3" s="8"/>
      <c r="F3" s="8"/>
      <c r="G3" s="8"/>
    </row>
    <row r="4" spans="1:7" ht="63.75" thickBot="1">
      <c r="A4" s="9" t="s">
        <v>198</v>
      </c>
      <c r="B4" s="10" t="s">
        <v>197</v>
      </c>
      <c r="C4" s="11" t="s">
        <v>218</v>
      </c>
      <c r="D4" s="11" t="s">
        <v>263</v>
      </c>
      <c r="E4" s="12" t="s">
        <v>196</v>
      </c>
      <c r="F4" s="13" t="s">
        <v>217</v>
      </c>
      <c r="G4" s="13" t="s">
        <v>264</v>
      </c>
    </row>
    <row r="5" spans="1:7" ht="16.5" thickBot="1">
      <c r="A5" s="14">
        <v>1</v>
      </c>
      <c r="B5" s="15">
        <v>2</v>
      </c>
      <c r="C5" s="16" t="s">
        <v>2</v>
      </c>
      <c r="D5" s="16" t="s">
        <v>262</v>
      </c>
      <c r="E5" s="17">
        <v>5</v>
      </c>
      <c r="F5" s="17">
        <v>6</v>
      </c>
      <c r="G5" s="17">
        <v>7</v>
      </c>
    </row>
    <row r="6" spans="1:7" ht="16.5" thickBot="1">
      <c r="A6" s="69"/>
      <c r="B6" s="36" t="s">
        <v>194</v>
      </c>
      <c r="C6" s="70"/>
      <c r="D6" s="70"/>
      <c r="E6" s="71"/>
      <c r="F6" s="71"/>
      <c r="G6" s="71"/>
    </row>
    <row r="7" spans="1:7" ht="15.75">
      <c r="A7" s="114" t="s">
        <v>193</v>
      </c>
      <c r="B7" s="115" t="s">
        <v>192</v>
      </c>
      <c r="C7" s="116">
        <f>C8+C22</f>
        <v>362589.1</v>
      </c>
      <c r="D7" s="116">
        <f>D8+D22</f>
        <v>79683.4</v>
      </c>
      <c r="E7" s="116">
        <f>E8+E22</f>
        <v>85429.7</v>
      </c>
      <c r="F7" s="116">
        <f aca="true" t="shared" si="0" ref="F7:F38">IF(C7&gt;0,E7/C7*100,0)</f>
        <v>23.6</v>
      </c>
      <c r="G7" s="116">
        <f aca="true" t="shared" si="1" ref="G7:G38">IF(D7&gt;0,E7/D7*100,0)</f>
        <v>107.2</v>
      </c>
    </row>
    <row r="8" spans="1:7" ht="15.75">
      <c r="A8" s="117"/>
      <c r="B8" s="42" t="s">
        <v>191</v>
      </c>
      <c r="C8" s="3">
        <f>C9+C12+C16+C18+C21+C11</f>
        <v>301044.3</v>
      </c>
      <c r="D8" s="3">
        <f>D9+D12+D16+D18+D21+D11</f>
        <v>64400.9</v>
      </c>
      <c r="E8" s="3">
        <f>E9+E12+E16+E18+E21+E11</f>
        <v>65085.5</v>
      </c>
      <c r="F8" s="3">
        <f t="shared" si="0"/>
        <v>21.6</v>
      </c>
      <c r="G8" s="3">
        <f t="shared" si="1"/>
        <v>101.1</v>
      </c>
    </row>
    <row r="9" spans="1:7" ht="15.75">
      <c r="A9" s="44" t="s">
        <v>190</v>
      </c>
      <c r="B9" s="45" t="s">
        <v>189</v>
      </c>
      <c r="C9" s="2">
        <f>C10</f>
        <v>265466</v>
      </c>
      <c r="D9" s="2">
        <f>D10</f>
        <v>56184</v>
      </c>
      <c r="E9" s="2">
        <f>SUM(E10)</f>
        <v>56268.6</v>
      </c>
      <c r="F9" s="2">
        <f t="shared" si="0"/>
        <v>21.2</v>
      </c>
      <c r="G9" s="2">
        <f t="shared" si="1"/>
        <v>100.2</v>
      </c>
    </row>
    <row r="10" spans="1:7" ht="15.75">
      <c r="A10" s="40" t="s">
        <v>188</v>
      </c>
      <c r="B10" s="43" t="s">
        <v>187</v>
      </c>
      <c r="C10" s="1">
        <v>265466</v>
      </c>
      <c r="D10" s="1">
        <v>56184</v>
      </c>
      <c r="E10" s="1">
        <v>56268.6</v>
      </c>
      <c r="F10" s="1">
        <f t="shared" si="0"/>
        <v>21.2</v>
      </c>
      <c r="G10" s="1">
        <f t="shared" si="1"/>
        <v>100.2</v>
      </c>
    </row>
    <row r="11" spans="1:7" ht="15.75">
      <c r="A11" s="44" t="s">
        <v>247</v>
      </c>
      <c r="B11" s="45" t="s">
        <v>246</v>
      </c>
      <c r="C11" s="2">
        <v>4413.3</v>
      </c>
      <c r="D11" s="2">
        <v>1154.7</v>
      </c>
      <c r="E11" s="2">
        <v>1369</v>
      </c>
      <c r="F11" s="2">
        <f t="shared" si="0"/>
        <v>31</v>
      </c>
      <c r="G11" s="2">
        <f t="shared" si="1"/>
        <v>118.6</v>
      </c>
    </row>
    <row r="12" spans="1:7" ht="15.75">
      <c r="A12" s="44" t="s">
        <v>186</v>
      </c>
      <c r="B12" s="45" t="s">
        <v>185</v>
      </c>
      <c r="C12" s="2">
        <f>SUM(C13:C15)</f>
        <v>25118.3</v>
      </c>
      <c r="D12" s="2">
        <f>SUM(D13:D15)</f>
        <v>5862.2</v>
      </c>
      <c r="E12" s="2">
        <f>SUM(E13:E15)</f>
        <v>5735.1</v>
      </c>
      <c r="F12" s="2">
        <f t="shared" si="0"/>
        <v>22.8</v>
      </c>
      <c r="G12" s="2">
        <f t="shared" si="1"/>
        <v>97.8</v>
      </c>
    </row>
    <row r="13" spans="1:7" ht="31.5">
      <c r="A13" s="40" t="s">
        <v>184</v>
      </c>
      <c r="B13" s="43" t="s">
        <v>183</v>
      </c>
      <c r="C13" s="1">
        <v>23620.6</v>
      </c>
      <c r="D13" s="1">
        <v>5500</v>
      </c>
      <c r="E13" s="1">
        <v>5396.6</v>
      </c>
      <c r="F13" s="1">
        <f t="shared" si="0"/>
        <v>22.8</v>
      </c>
      <c r="G13" s="1">
        <f t="shared" si="1"/>
        <v>98.1</v>
      </c>
    </row>
    <row r="14" spans="1:7" ht="15.75">
      <c r="A14" s="40" t="s">
        <v>182</v>
      </c>
      <c r="B14" s="43" t="s">
        <v>181</v>
      </c>
      <c r="C14" s="123">
        <v>273.75</v>
      </c>
      <c r="D14" s="123">
        <v>56.2</v>
      </c>
      <c r="E14" s="1">
        <v>2.1</v>
      </c>
      <c r="F14" s="1">
        <f t="shared" si="0"/>
        <v>0.8</v>
      </c>
      <c r="G14" s="1">
        <f t="shared" si="1"/>
        <v>3.7</v>
      </c>
    </row>
    <row r="15" spans="1:7" ht="31.5">
      <c r="A15" s="40" t="s">
        <v>230</v>
      </c>
      <c r="B15" s="43" t="s">
        <v>231</v>
      </c>
      <c r="C15" s="1">
        <v>1223.9</v>
      </c>
      <c r="D15" s="1">
        <v>306</v>
      </c>
      <c r="E15" s="1">
        <v>336.4</v>
      </c>
      <c r="F15" s="1">
        <f t="shared" si="0"/>
        <v>27.5</v>
      </c>
      <c r="G15" s="1">
        <f t="shared" si="1"/>
        <v>109.9</v>
      </c>
    </row>
    <row r="16" spans="1:7" ht="15.75">
      <c r="A16" s="44" t="s">
        <v>180</v>
      </c>
      <c r="B16" s="45" t="s">
        <v>179</v>
      </c>
      <c r="C16" s="2">
        <f>SUM(C17:C17)</f>
        <v>0</v>
      </c>
      <c r="D16" s="2"/>
      <c r="E16" s="2">
        <f>SUM(E17:E17)</f>
        <v>0</v>
      </c>
      <c r="F16" s="2">
        <f t="shared" si="0"/>
        <v>0</v>
      </c>
      <c r="G16" s="2">
        <f t="shared" si="1"/>
        <v>0</v>
      </c>
    </row>
    <row r="17" spans="1:7" ht="15.75">
      <c r="A17" s="40" t="s">
        <v>176</v>
      </c>
      <c r="B17" s="43" t="s">
        <v>175</v>
      </c>
      <c r="C17" s="1">
        <v>0</v>
      </c>
      <c r="D17" s="1"/>
      <c r="E17" s="1">
        <v>0</v>
      </c>
      <c r="F17" s="2">
        <f t="shared" si="0"/>
        <v>0</v>
      </c>
      <c r="G17" s="2">
        <f t="shared" si="1"/>
        <v>0</v>
      </c>
    </row>
    <row r="18" spans="1:7" ht="15.75">
      <c r="A18" s="44" t="s">
        <v>174</v>
      </c>
      <c r="B18" s="45" t="s">
        <v>173</v>
      </c>
      <c r="C18" s="2">
        <f>SUM(C19:C20)</f>
        <v>6046.7</v>
      </c>
      <c r="D18" s="2">
        <f>SUM(D19:D20)</f>
        <v>1200</v>
      </c>
      <c r="E18" s="2">
        <f>SUM(E19:E20)</f>
        <v>1712.8</v>
      </c>
      <c r="F18" s="2">
        <f t="shared" si="0"/>
        <v>28.3</v>
      </c>
      <c r="G18" s="2">
        <f t="shared" si="1"/>
        <v>142.7</v>
      </c>
    </row>
    <row r="19" spans="1:7" ht="47.25">
      <c r="A19" s="40" t="s">
        <v>172</v>
      </c>
      <c r="B19" s="43" t="s">
        <v>171</v>
      </c>
      <c r="C19" s="1">
        <v>5883.4</v>
      </c>
      <c r="D19" s="1">
        <v>1200</v>
      </c>
      <c r="E19" s="1">
        <v>1477.8</v>
      </c>
      <c r="F19" s="1">
        <f t="shared" si="0"/>
        <v>25.1</v>
      </c>
      <c r="G19" s="1">
        <f t="shared" si="1"/>
        <v>123.2</v>
      </c>
    </row>
    <row r="20" spans="1:7" ht="47.25">
      <c r="A20" s="40" t="s">
        <v>169</v>
      </c>
      <c r="B20" s="43" t="s">
        <v>168</v>
      </c>
      <c r="C20" s="1">
        <v>163.3</v>
      </c>
      <c r="D20" s="1">
        <v>0</v>
      </c>
      <c r="E20" s="1">
        <v>235</v>
      </c>
      <c r="F20" s="1">
        <f t="shared" si="0"/>
        <v>143.9</v>
      </c>
      <c r="G20" s="1">
        <f t="shared" si="1"/>
        <v>0</v>
      </c>
    </row>
    <row r="21" spans="1:7" ht="31.5">
      <c r="A21" s="44"/>
      <c r="B21" s="45" t="s">
        <v>166</v>
      </c>
      <c r="C21" s="2"/>
      <c r="D21" s="2"/>
      <c r="E21" s="2"/>
      <c r="F21" s="2">
        <f t="shared" si="0"/>
        <v>0</v>
      </c>
      <c r="G21" s="2">
        <f t="shared" si="1"/>
        <v>0</v>
      </c>
    </row>
    <row r="22" spans="1:7" ht="15.75">
      <c r="A22" s="117"/>
      <c r="B22" s="42" t="s">
        <v>165</v>
      </c>
      <c r="C22" s="3">
        <f>C23+C31+C32+C33+C36+C48</f>
        <v>61544.8</v>
      </c>
      <c r="D22" s="3">
        <f>D23+D31+D32+D33+D36+D48</f>
        <v>15282.5</v>
      </c>
      <c r="E22" s="3">
        <f>E23+E31+E32+E33+E36+E48</f>
        <v>20344.2</v>
      </c>
      <c r="F22" s="3">
        <f t="shared" si="0"/>
        <v>33.1</v>
      </c>
      <c r="G22" s="3">
        <f t="shared" si="1"/>
        <v>133.1</v>
      </c>
    </row>
    <row r="23" spans="1:7" ht="47.25">
      <c r="A23" s="44" t="s">
        <v>164</v>
      </c>
      <c r="B23" s="45" t="s">
        <v>163</v>
      </c>
      <c r="C23" s="2">
        <f>SUM(C24:C30)</f>
        <v>30333.2</v>
      </c>
      <c r="D23" s="2">
        <f>SUM(D24:D30)</f>
        <v>8232.7</v>
      </c>
      <c r="E23" s="2">
        <f>SUM(E24:E30)</f>
        <v>12214.3</v>
      </c>
      <c r="F23" s="2">
        <f t="shared" si="0"/>
        <v>40.3</v>
      </c>
      <c r="G23" s="2">
        <f t="shared" si="1"/>
        <v>148.4</v>
      </c>
    </row>
    <row r="24" spans="1:7" ht="63">
      <c r="A24" s="40" t="s">
        <v>162</v>
      </c>
      <c r="B24" s="43" t="s">
        <v>216</v>
      </c>
      <c r="C24" s="1">
        <v>63</v>
      </c>
      <c r="D24" s="1"/>
      <c r="E24" s="1"/>
      <c r="F24" s="1">
        <f t="shared" si="0"/>
        <v>0</v>
      </c>
      <c r="G24" s="1">
        <f t="shared" si="1"/>
        <v>0</v>
      </c>
    </row>
    <row r="25" spans="1:7" ht="47.25">
      <c r="A25" s="40" t="s">
        <v>215</v>
      </c>
      <c r="B25" s="43" t="s">
        <v>214</v>
      </c>
      <c r="C25" s="1">
        <v>165</v>
      </c>
      <c r="D25" s="1">
        <v>40.7</v>
      </c>
      <c r="E25" s="1">
        <v>40.7</v>
      </c>
      <c r="F25" s="1">
        <f t="shared" si="0"/>
        <v>24.7</v>
      </c>
      <c r="G25" s="1">
        <f t="shared" si="1"/>
        <v>100</v>
      </c>
    </row>
    <row r="26" spans="1:7" ht="78.75">
      <c r="A26" s="40" t="s">
        <v>160</v>
      </c>
      <c r="B26" s="43" t="s">
        <v>159</v>
      </c>
      <c r="C26" s="1">
        <v>13630</v>
      </c>
      <c r="D26" s="1">
        <v>3402</v>
      </c>
      <c r="E26" s="1">
        <v>6077.9</v>
      </c>
      <c r="F26" s="1">
        <f t="shared" si="0"/>
        <v>44.6</v>
      </c>
      <c r="G26" s="1">
        <f t="shared" si="1"/>
        <v>178.7</v>
      </c>
    </row>
    <row r="27" spans="1:7" ht="94.5">
      <c r="A27" s="40" t="s">
        <v>158</v>
      </c>
      <c r="B27" s="43" t="s">
        <v>157</v>
      </c>
      <c r="C27" s="1"/>
      <c r="D27" s="1"/>
      <c r="E27" s="1">
        <v>27.6</v>
      </c>
      <c r="F27" s="1">
        <f t="shared" si="0"/>
        <v>0</v>
      </c>
      <c r="G27" s="1">
        <f t="shared" si="1"/>
        <v>0</v>
      </c>
    </row>
    <row r="28" spans="1:7" ht="94.5">
      <c r="A28" s="40" t="s">
        <v>156</v>
      </c>
      <c r="B28" s="43" t="s">
        <v>155</v>
      </c>
      <c r="C28" s="1">
        <v>15959.7</v>
      </c>
      <c r="D28" s="1">
        <v>4665</v>
      </c>
      <c r="E28" s="1">
        <v>4346.3</v>
      </c>
      <c r="F28" s="1">
        <f t="shared" si="0"/>
        <v>27.2</v>
      </c>
      <c r="G28" s="1">
        <f t="shared" si="1"/>
        <v>93.2</v>
      </c>
    </row>
    <row r="29" spans="1:7" ht="31.5">
      <c r="A29" s="40" t="s">
        <v>154</v>
      </c>
      <c r="B29" s="43" t="s">
        <v>153</v>
      </c>
      <c r="C29" s="1">
        <v>15.5</v>
      </c>
      <c r="D29" s="1"/>
      <c r="E29" s="1"/>
      <c r="F29" s="1">
        <f t="shared" si="0"/>
        <v>0</v>
      </c>
      <c r="G29" s="1">
        <f t="shared" si="1"/>
        <v>0</v>
      </c>
    </row>
    <row r="30" spans="1:7" ht="94.5">
      <c r="A30" s="40" t="s">
        <v>152</v>
      </c>
      <c r="B30" s="43" t="s">
        <v>151</v>
      </c>
      <c r="C30" s="1">
        <v>500</v>
      </c>
      <c r="D30" s="1">
        <v>125</v>
      </c>
      <c r="E30" s="1">
        <v>1721.8</v>
      </c>
      <c r="F30" s="1">
        <f t="shared" si="0"/>
        <v>344.4</v>
      </c>
      <c r="G30" s="1" t="s">
        <v>266</v>
      </c>
    </row>
    <row r="31" spans="1:7" ht="15.75">
      <c r="A31" s="44" t="s">
        <v>150</v>
      </c>
      <c r="B31" s="45" t="s">
        <v>149</v>
      </c>
      <c r="C31" s="2">
        <v>5123.6</v>
      </c>
      <c r="D31" s="2">
        <v>1332.1</v>
      </c>
      <c r="E31" s="2">
        <v>1077.6</v>
      </c>
      <c r="F31" s="2">
        <f t="shared" si="0"/>
        <v>21</v>
      </c>
      <c r="G31" s="2">
        <f t="shared" si="1"/>
        <v>80.9</v>
      </c>
    </row>
    <row r="32" spans="1:7" ht="31.5">
      <c r="A32" s="44" t="s">
        <v>213</v>
      </c>
      <c r="B32" s="45" t="s">
        <v>212</v>
      </c>
      <c r="C32" s="2"/>
      <c r="D32" s="2"/>
      <c r="E32" s="2">
        <v>32.9</v>
      </c>
      <c r="F32" s="2">
        <f t="shared" si="0"/>
        <v>0</v>
      </c>
      <c r="G32" s="2">
        <f t="shared" si="1"/>
        <v>0</v>
      </c>
    </row>
    <row r="33" spans="1:7" ht="31.5">
      <c r="A33" s="44" t="s">
        <v>146</v>
      </c>
      <c r="B33" s="45" t="s">
        <v>145</v>
      </c>
      <c r="C33" s="2">
        <f>SUM(C34:C35)</f>
        <v>23000</v>
      </c>
      <c r="D33" s="2">
        <f>SUM(D34:D35)</f>
        <v>5007</v>
      </c>
      <c r="E33" s="2">
        <f>SUM(E34:E35)</f>
        <v>6602.3</v>
      </c>
      <c r="F33" s="2">
        <f t="shared" si="0"/>
        <v>28.7</v>
      </c>
      <c r="G33" s="2">
        <f t="shared" si="1"/>
        <v>131.9</v>
      </c>
    </row>
    <row r="34" spans="1:7" ht="94.5">
      <c r="A34" s="40" t="s">
        <v>144</v>
      </c>
      <c r="B34" s="43" t="s">
        <v>143</v>
      </c>
      <c r="C34" s="1">
        <v>3000</v>
      </c>
      <c r="D34" s="1"/>
      <c r="E34" s="1"/>
      <c r="F34" s="1">
        <f t="shared" si="0"/>
        <v>0</v>
      </c>
      <c r="G34" s="1">
        <f t="shared" si="1"/>
        <v>0</v>
      </c>
    </row>
    <row r="35" spans="1:7" ht="63">
      <c r="A35" s="40" t="s">
        <v>142</v>
      </c>
      <c r="B35" s="43" t="s">
        <v>141</v>
      </c>
      <c r="C35" s="1">
        <v>20000</v>
      </c>
      <c r="D35" s="1">
        <v>5007</v>
      </c>
      <c r="E35" s="1">
        <v>6602.3</v>
      </c>
      <c r="F35" s="1">
        <f t="shared" si="0"/>
        <v>33</v>
      </c>
      <c r="G35" s="1">
        <f t="shared" si="1"/>
        <v>131.9</v>
      </c>
    </row>
    <row r="36" spans="1:7" ht="15.75">
      <c r="A36" s="44" t="s">
        <v>140</v>
      </c>
      <c r="B36" s="45" t="s">
        <v>139</v>
      </c>
      <c r="C36" s="2">
        <f>SUM(C37:C47)</f>
        <v>3088</v>
      </c>
      <c r="D36" s="2">
        <f>SUM(D37:D47)</f>
        <v>710.7</v>
      </c>
      <c r="E36" s="2">
        <f>E37+E39+E41+E42+E43+E44+E46+E47+E45</f>
        <v>438.3</v>
      </c>
      <c r="F36" s="2">
        <f t="shared" si="0"/>
        <v>14.2</v>
      </c>
      <c r="G36" s="2">
        <f t="shared" si="1"/>
        <v>61.7</v>
      </c>
    </row>
    <row r="37" spans="1:7" ht="126">
      <c r="A37" s="40" t="s">
        <v>211</v>
      </c>
      <c r="B37" s="43" t="s">
        <v>221</v>
      </c>
      <c r="C37" s="1"/>
      <c r="D37" s="1"/>
      <c r="E37" s="1">
        <v>-0.1</v>
      </c>
      <c r="F37" s="1">
        <f t="shared" si="0"/>
        <v>0</v>
      </c>
      <c r="G37" s="1">
        <f t="shared" si="1"/>
        <v>0</v>
      </c>
    </row>
    <row r="38" spans="1:7" ht="0.75" customHeight="1">
      <c r="A38" s="40" t="s">
        <v>210</v>
      </c>
      <c r="B38" s="43" t="s">
        <v>137</v>
      </c>
      <c r="C38" s="1"/>
      <c r="D38" s="1"/>
      <c r="E38" s="1">
        <v>170</v>
      </c>
      <c r="F38" s="1">
        <f t="shared" si="0"/>
        <v>0</v>
      </c>
      <c r="G38" s="1">
        <f t="shared" si="1"/>
        <v>0</v>
      </c>
    </row>
    <row r="39" spans="1:7" ht="78" customHeight="1">
      <c r="A39" s="40" t="s">
        <v>223</v>
      </c>
      <c r="B39" s="43" t="s">
        <v>224</v>
      </c>
      <c r="C39" s="1">
        <v>123.5</v>
      </c>
      <c r="D39" s="1">
        <v>16.5</v>
      </c>
      <c r="E39" s="1">
        <v>17</v>
      </c>
      <c r="F39" s="1">
        <f aca="true" t="shared" si="2" ref="F39:F60">IF(C39&gt;0,E39/C39*100,0)</f>
        <v>13.8</v>
      </c>
      <c r="G39" s="1">
        <f aca="true" t="shared" si="3" ref="G39:G60">IF(D39&gt;0,E39/D39*100,0)</f>
        <v>103</v>
      </c>
    </row>
    <row r="40" spans="1:7" ht="1.5" customHeight="1">
      <c r="A40" s="40" t="s">
        <v>236</v>
      </c>
      <c r="B40" s="43" t="s">
        <v>237</v>
      </c>
      <c r="C40" s="1"/>
      <c r="D40" s="1"/>
      <c r="E40" s="1">
        <v>69.2</v>
      </c>
      <c r="F40" s="2">
        <f t="shared" si="2"/>
        <v>0</v>
      </c>
      <c r="G40" s="2">
        <f t="shared" si="3"/>
        <v>0</v>
      </c>
    </row>
    <row r="41" spans="1:7" ht="110.25">
      <c r="A41" s="40" t="s">
        <v>136</v>
      </c>
      <c r="B41" s="43" t="s">
        <v>135</v>
      </c>
      <c r="C41" s="1">
        <v>839.8</v>
      </c>
      <c r="D41" s="1">
        <v>158.2</v>
      </c>
      <c r="E41" s="1">
        <v>100.2</v>
      </c>
      <c r="F41" s="1">
        <f t="shared" si="2"/>
        <v>11.9</v>
      </c>
      <c r="G41" s="1">
        <f t="shared" si="3"/>
        <v>63.3</v>
      </c>
    </row>
    <row r="42" spans="1:7" ht="31.5">
      <c r="A42" s="40" t="s">
        <v>132</v>
      </c>
      <c r="B42" s="43" t="s">
        <v>131</v>
      </c>
      <c r="C42" s="1"/>
      <c r="D42" s="1"/>
      <c r="E42" s="1"/>
      <c r="F42" s="1">
        <f t="shared" si="2"/>
        <v>0</v>
      </c>
      <c r="G42" s="1">
        <f t="shared" si="3"/>
        <v>0</v>
      </c>
    </row>
    <row r="43" spans="1:7" ht="63">
      <c r="A43" s="40" t="s">
        <v>209</v>
      </c>
      <c r="B43" s="43" t="s">
        <v>133</v>
      </c>
      <c r="C43" s="1"/>
      <c r="D43" s="1"/>
      <c r="E43" s="1"/>
      <c r="F43" s="1">
        <f t="shared" si="2"/>
        <v>0</v>
      </c>
      <c r="G43" s="1">
        <f t="shared" si="3"/>
        <v>0</v>
      </c>
    </row>
    <row r="44" spans="1:7" ht="31.5">
      <c r="A44" s="40" t="s">
        <v>132</v>
      </c>
      <c r="B44" s="43" t="s">
        <v>258</v>
      </c>
      <c r="C44" s="1"/>
      <c r="D44" s="1"/>
      <c r="E44" s="1">
        <v>5</v>
      </c>
      <c r="F44" s="1">
        <f t="shared" si="2"/>
        <v>0</v>
      </c>
      <c r="G44" s="1">
        <f t="shared" si="3"/>
        <v>0</v>
      </c>
    </row>
    <row r="45" spans="1:7" ht="107.25" customHeight="1">
      <c r="A45" s="40" t="s">
        <v>260</v>
      </c>
      <c r="B45" s="43" t="s">
        <v>261</v>
      </c>
      <c r="C45" s="1"/>
      <c r="D45" s="1"/>
      <c r="E45" s="1">
        <v>51.4</v>
      </c>
      <c r="F45" s="1">
        <f t="shared" si="2"/>
        <v>0</v>
      </c>
      <c r="G45" s="1">
        <f t="shared" si="3"/>
        <v>0</v>
      </c>
    </row>
    <row r="46" spans="1:7" ht="47.25">
      <c r="A46" s="40" t="s">
        <v>130</v>
      </c>
      <c r="B46" s="43" t="s">
        <v>208</v>
      </c>
      <c r="C46" s="1"/>
      <c r="D46" s="1"/>
      <c r="E46" s="1">
        <v>10.5</v>
      </c>
      <c r="F46" s="1">
        <f t="shared" si="2"/>
        <v>0</v>
      </c>
      <c r="G46" s="1">
        <f t="shared" si="3"/>
        <v>0</v>
      </c>
    </row>
    <row r="47" spans="1:7" ht="63">
      <c r="A47" s="40" t="s">
        <v>128</v>
      </c>
      <c r="B47" s="43" t="s">
        <v>127</v>
      </c>
      <c r="C47" s="1">
        <v>2124.7</v>
      </c>
      <c r="D47" s="1">
        <v>536</v>
      </c>
      <c r="E47" s="1">
        <v>254.3</v>
      </c>
      <c r="F47" s="1">
        <f t="shared" si="2"/>
        <v>12</v>
      </c>
      <c r="G47" s="1">
        <f t="shared" si="3"/>
        <v>47.4</v>
      </c>
    </row>
    <row r="48" spans="1:7" ht="15.75">
      <c r="A48" s="41" t="s">
        <v>126</v>
      </c>
      <c r="B48" s="42" t="s">
        <v>125</v>
      </c>
      <c r="C48" s="3"/>
      <c r="D48" s="3"/>
      <c r="E48" s="3">
        <f>E49+E50</f>
        <v>-21.2</v>
      </c>
      <c r="F48" s="3">
        <f t="shared" si="2"/>
        <v>0</v>
      </c>
      <c r="G48" s="3">
        <f t="shared" si="3"/>
        <v>0</v>
      </c>
    </row>
    <row r="49" spans="1:7" ht="15.75">
      <c r="A49" s="40" t="s">
        <v>207</v>
      </c>
      <c r="B49" s="43" t="s">
        <v>123</v>
      </c>
      <c r="C49" s="1"/>
      <c r="D49" s="1"/>
      <c r="E49" s="1">
        <v>-21.2</v>
      </c>
      <c r="F49" s="1">
        <f t="shared" si="2"/>
        <v>0</v>
      </c>
      <c r="G49" s="1">
        <f t="shared" si="3"/>
        <v>0</v>
      </c>
    </row>
    <row r="50" spans="1:7" ht="15.75">
      <c r="A50" s="40" t="s">
        <v>122</v>
      </c>
      <c r="B50" s="43" t="s">
        <v>125</v>
      </c>
      <c r="C50" s="1"/>
      <c r="D50" s="1"/>
      <c r="E50" s="1">
        <v>0</v>
      </c>
      <c r="F50" s="1">
        <f t="shared" si="2"/>
        <v>0</v>
      </c>
      <c r="G50" s="1">
        <f t="shared" si="3"/>
        <v>0</v>
      </c>
    </row>
    <row r="51" spans="1:7" ht="15.75">
      <c r="A51" s="41" t="s">
        <v>120</v>
      </c>
      <c r="B51" s="42" t="s">
        <v>119</v>
      </c>
      <c r="C51" s="3">
        <f>C52+C57+C58+C59</f>
        <v>893945.5</v>
      </c>
      <c r="D51" s="3">
        <f>D52+D57+D58+D59</f>
        <v>215974.7</v>
      </c>
      <c r="E51" s="3">
        <f>E52+E57+E58+E59</f>
        <v>227944</v>
      </c>
      <c r="F51" s="3">
        <f t="shared" si="2"/>
        <v>25.5</v>
      </c>
      <c r="G51" s="3">
        <f t="shared" si="3"/>
        <v>105.5</v>
      </c>
    </row>
    <row r="52" spans="1:7" ht="31.5">
      <c r="A52" s="40" t="s">
        <v>118</v>
      </c>
      <c r="B52" s="43" t="s">
        <v>117</v>
      </c>
      <c r="C52" s="1">
        <f>C53+C54+C55+C56</f>
        <v>895722.4</v>
      </c>
      <c r="D52" s="1">
        <f>D53+D54+D55+D56</f>
        <v>217751.6</v>
      </c>
      <c r="E52" s="1">
        <f>E53+E54+E55+E56</f>
        <v>229720.9</v>
      </c>
      <c r="F52" s="1">
        <f t="shared" si="2"/>
        <v>25.6</v>
      </c>
      <c r="G52" s="1">
        <f t="shared" si="3"/>
        <v>105.5</v>
      </c>
    </row>
    <row r="53" spans="1:7" ht="31.5">
      <c r="A53" s="40" t="s">
        <v>116</v>
      </c>
      <c r="B53" s="43" t="s">
        <v>115</v>
      </c>
      <c r="C53" s="1">
        <v>22051.4</v>
      </c>
      <c r="D53" s="1">
        <v>5512.8</v>
      </c>
      <c r="E53" s="1">
        <v>4961.6</v>
      </c>
      <c r="F53" s="1">
        <f t="shared" si="2"/>
        <v>22.5</v>
      </c>
      <c r="G53" s="1">
        <f t="shared" si="3"/>
        <v>90</v>
      </c>
    </row>
    <row r="54" spans="1:7" ht="31.5">
      <c r="A54" s="40" t="s">
        <v>114</v>
      </c>
      <c r="B54" s="43" t="s">
        <v>113</v>
      </c>
      <c r="C54" s="1">
        <v>128226.2</v>
      </c>
      <c r="D54" s="1">
        <v>20600.1</v>
      </c>
      <c r="E54" s="1">
        <v>20260.1</v>
      </c>
      <c r="F54" s="1">
        <f t="shared" si="2"/>
        <v>15.8</v>
      </c>
      <c r="G54" s="1">
        <f t="shared" si="3"/>
        <v>98.3</v>
      </c>
    </row>
    <row r="55" spans="1:7" ht="31.5">
      <c r="A55" s="40" t="s">
        <v>112</v>
      </c>
      <c r="B55" s="43" t="s">
        <v>111</v>
      </c>
      <c r="C55" s="1">
        <v>677359.4</v>
      </c>
      <c r="D55" s="1">
        <v>174401.7</v>
      </c>
      <c r="E55" s="1">
        <v>189698.6</v>
      </c>
      <c r="F55" s="1">
        <f t="shared" si="2"/>
        <v>28</v>
      </c>
      <c r="G55" s="1">
        <f t="shared" si="3"/>
        <v>108.8</v>
      </c>
    </row>
    <row r="56" spans="1:7" ht="15.75">
      <c r="A56" s="40" t="s">
        <v>238</v>
      </c>
      <c r="B56" s="43" t="s">
        <v>109</v>
      </c>
      <c r="C56" s="1">
        <v>68085.4</v>
      </c>
      <c r="D56" s="1">
        <v>17237</v>
      </c>
      <c r="E56" s="1">
        <v>14800.6</v>
      </c>
      <c r="F56" s="1">
        <f t="shared" si="2"/>
        <v>21.7</v>
      </c>
      <c r="G56" s="1">
        <f t="shared" si="3"/>
        <v>85.9</v>
      </c>
    </row>
    <row r="57" spans="1:7" ht="15.75">
      <c r="A57" s="44" t="s">
        <v>108</v>
      </c>
      <c r="B57" s="45" t="s">
        <v>107</v>
      </c>
      <c r="C57" s="2"/>
      <c r="D57" s="2"/>
      <c r="E57" s="2"/>
      <c r="F57" s="1">
        <f t="shared" si="2"/>
        <v>0</v>
      </c>
      <c r="G57" s="1">
        <f t="shared" si="3"/>
        <v>0</v>
      </c>
    </row>
    <row r="58" spans="1:7" ht="47.25">
      <c r="A58" s="41" t="s">
        <v>225</v>
      </c>
      <c r="B58" s="42" t="s">
        <v>206</v>
      </c>
      <c r="C58" s="3">
        <v>257.8</v>
      </c>
      <c r="D58" s="3">
        <v>257.8</v>
      </c>
      <c r="E58" s="3">
        <v>257.8</v>
      </c>
      <c r="F58" s="3">
        <f t="shared" si="2"/>
        <v>100</v>
      </c>
      <c r="G58" s="3">
        <f t="shared" si="3"/>
        <v>100</v>
      </c>
    </row>
    <row r="59" spans="1:7" ht="31.5">
      <c r="A59" s="41" t="s">
        <v>106</v>
      </c>
      <c r="B59" s="42" t="s">
        <v>105</v>
      </c>
      <c r="C59" s="3">
        <v>-2034.7</v>
      </c>
      <c r="D59" s="3">
        <v>-2034.7</v>
      </c>
      <c r="E59" s="3">
        <v>-2034.7</v>
      </c>
      <c r="F59" s="3">
        <f t="shared" si="2"/>
        <v>0</v>
      </c>
      <c r="G59" s="3">
        <f t="shared" si="3"/>
        <v>0</v>
      </c>
    </row>
    <row r="60" spans="1:7" ht="16.5" thickBot="1">
      <c r="A60" s="118" t="s">
        <v>104</v>
      </c>
      <c r="B60" s="119" t="s">
        <v>103</v>
      </c>
      <c r="C60" s="120">
        <f>C51+C7</f>
        <v>1256534.6</v>
      </c>
      <c r="D60" s="120">
        <f>D51+D7</f>
        <v>295658.1</v>
      </c>
      <c r="E60" s="120">
        <f>E51+E7</f>
        <v>313373.7</v>
      </c>
      <c r="F60" s="120">
        <f t="shared" si="2"/>
        <v>24.9</v>
      </c>
      <c r="G60" s="120">
        <f t="shared" si="3"/>
        <v>106</v>
      </c>
    </row>
    <row r="61" spans="1:7" ht="15.75">
      <c r="A61" s="25"/>
      <c r="B61" s="26"/>
      <c r="C61" s="112"/>
      <c r="D61" s="112"/>
      <c r="E61" s="112"/>
      <c r="F61" s="113"/>
      <c r="G61" s="113"/>
    </row>
    <row r="62" spans="1:7" ht="15.75">
      <c r="A62" s="27"/>
      <c r="B62" s="28" t="s">
        <v>102</v>
      </c>
      <c r="C62" s="66"/>
      <c r="D62" s="66"/>
      <c r="E62" s="66"/>
      <c r="F62" s="79"/>
      <c r="G62" s="79"/>
    </row>
    <row r="63" spans="1:7" ht="15.75">
      <c r="A63" s="22" t="s">
        <v>101</v>
      </c>
      <c r="B63" s="23" t="s">
        <v>100</v>
      </c>
      <c r="C63" s="49">
        <f>SUM(C64:C70)</f>
        <v>89385.5</v>
      </c>
      <c r="D63" s="49">
        <f>SUM(D64:D70)</f>
        <v>22307.6</v>
      </c>
      <c r="E63" s="49">
        <f>SUM(E64:E70)</f>
        <v>20029.5</v>
      </c>
      <c r="F63" s="80">
        <f aca="true" t="shared" si="4" ref="F63:F94">IF(C63&gt;0,E63/C63*100,0)</f>
        <v>22.4</v>
      </c>
      <c r="G63" s="80">
        <f aca="true" t="shared" si="5" ref="G63:G94">IF(D63&gt;0,E63/D63*100,0)</f>
        <v>89.8</v>
      </c>
    </row>
    <row r="64" spans="1:7" ht="31.5">
      <c r="A64" s="21" t="s">
        <v>99</v>
      </c>
      <c r="B64" s="24" t="s">
        <v>98</v>
      </c>
      <c r="C64" s="50">
        <v>1961.7</v>
      </c>
      <c r="D64" s="50">
        <v>494.76</v>
      </c>
      <c r="E64" s="48">
        <v>471.04</v>
      </c>
      <c r="F64" s="56">
        <f t="shared" si="4"/>
        <v>24</v>
      </c>
      <c r="G64" s="56">
        <f t="shared" si="5"/>
        <v>95.2</v>
      </c>
    </row>
    <row r="65" spans="1:7" ht="63">
      <c r="A65" s="21" t="s">
        <v>97</v>
      </c>
      <c r="B65" s="24" t="s">
        <v>96</v>
      </c>
      <c r="C65" s="50">
        <v>4663.9</v>
      </c>
      <c r="D65" s="50">
        <v>1216.07</v>
      </c>
      <c r="E65" s="48">
        <v>1157.52</v>
      </c>
      <c r="F65" s="56">
        <f t="shared" si="4"/>
        <v>24.8</v>
      </c>
      <c r="G65" s="56">
        <f t="shared" si="5"/>
        <v>95.2</v>
      </c>
    </row>
    <row r="66" spans="1:7" ht="47.25">
      <c r="A66" s="21" t="s">
        <v>95</v>
      </c>
      <c r="B66" s="24" t="s">
        <v>94</v>
      </c>
      <c r="C66" s="50">
        <v>36652.2</v>
      </c>
      <c r="D66" s="50">
        <v>7892.49</v>
      </c>
      <c r="E66" s="48">
        <v>7476.34</v>
      </c>
      <c r="F66" s="56">
        <f t="shared" si="4"/>
        <v>20.4</v>
      </c>
      <c r="G66" s="56">
        <f t="shared" si="5"/>
        <v>94.7</v>
      </c>
    </row>
    <row r="67" spans="1:7" ht="15.75">
      <c r="A67" s="21" t="s">
        <v>93</v>
      </c>
      <c r="B67" s="24" t="s">
        <v>92</v>
      </c>
      <c r="C67" s="50">
        <v>0</v>
      </c>
      <c r="D67" s="50">
        <v>0</v>
      </c>
      <c r="E67" s="48">
        <v>0</v>
      </c>
      <c r="F67" s="56">
        <f t="shared" si="4"/>
        <v>0</v>
      </c>
      <c r="G67" s="56">
        <f t="shared" si="5"/>
        <v>0</v>
      </c>
    </row>
    <row r="68" spans="1:7" ht="47.25">
      <c r="A68" s="21" t="s">
        <v>91</v>
      </c>
      <c r="B68" s="24" t="s">
        <v>90</v>
      </c>
      <c r="C68" s="50">
        <v>9034.1</v>
      </c>
      <c r="D68" s="50">
        <v>2449.54</v>
      </c>
      <c r="E68" s="48">
        <v>2433.8</v>
      </c>
      <c r="F68" s="56">
        <f t="shared" si="4"/>
        <v>26.9</v>
      </c>
      <c r="G68" s="56">
        <f t="shared" si="5"/>
        <v>99.4</v>
      </c>
    </row>
    <row r="69" spans="1:7" ht="15.75">
      <c r="A69" s="21" t="s">
        <v>87</v>
      </c>
      <c r="B69" s="24" t="s">
        <v>86</v>
      </c>
      <c r="C69" s="50">
        <v>4088.79</v>
      </c>
      <c r="D69" s="50">
        <v>230</v>
      </c>
      <c r="E69" s="48">
        <v>0</v>
      </c>
      <c r="F69" s="56">
        <f t="shared" si="4"/>
        <v>0</v>
      </c>
      <c r="G69" s="56">
        <f t="shared" si="5"/>
        <v>0</v>
      </c>
    </row>
    <row r="70" spans="1:7" ht="15.75">
      <c r="A70" s="21" t="s">
        <v>85</v>
      </c>
      <c r="B70" s="24" t="s">
        <v>84</v>
      </c>
      <c r="C70" s="50">
        <v>32984.79</v>
      </c>
      <c r="D70" s="50">
        <v>10024.74</v>
      </c>
      <c r="E70" s="48">
        <v>8490.84</v>
      </c>
      <c r="F70" s="56">
        <f t="shared" si="4"/>
        <v>25.7</v>
      </c>
      <c r="G70" s="56">
        <f t="shared" si="5"/>
        <v>84.7</v>
      </c>
    </row>
    <row r="71" spans="1:7" ht="15.75">
      <c r="A71" s="22" t="s">
        <v>83</v>
      </c>
      <c r="B71" s="23" t="s">
        <v>82</v>
      </c>
      <c r="C71" s="49">
        <f>SUM(C72)</f>
        <v>1261.2</v>
      </c>
      <c r="D71" s="49">
        <f>SUM(D72)</f>
        <v>315.3</v>
      </c>
      <c r="E71" s="49">
        <f>SUM(E72)</f>
        <v>315.3</v>
      </c>
      <c r="F71" s="80">
        <f t="shared" si="4"/>
        <v>25</v>
      </c>
      <c r="G71" s="80">
        <f t="shared" si="5"/>
        <v>100</v>
      </c>
    </row>
    <row r="72" spans="1:7" ht="15.75">
      <c r="A72" s="18" t="s">
        <v>81</v>
      </c>
      <c r="B72" s="19" t="s">
        <v>80</v>
      </c>
      <c r="C72" s="50">
        <v>1261.2</v>
      </c>
      <c r="D72" s="50">
        <v>315.3</v>
      </c>
      <c r="E72" s="48">
        <v>315.3</v>
      </c>
      <c r="F72" s="56">
        <f t="shared" si="4"/>
        <v>25</v>
      </c>
      <c r="G72" s="56">
        <f t="shared" si="5"/>
        <v>100</v>
      </c>
    </row>
    <row r="73" spans="1:7" ht="31.5">
      <c r="A73" s="22" t="s">
        <v>79</v>
      </c>
      <c r="B73" s="23" t="s">
        <v>78</v>
      </c>
      <c r="C73" s="49">
        <f>SUM(C74:C76)</f>
        <v>3554.9</v>
      </c>
      <c r="D73" s="49">
        <f>SUM(D74:D76)</f>
        <v>1325.2</v>
      </c>
      <c r="E73" s="49">
        <f>SUM(E74:E76)</f>
        <v>820.5</v>
      </c>
      <c r="F73" s="80">
        <f t="shared" si="4"/>
        <v>23.1</v>
      </c>
      <c r="G73" s="80">
        <f t="shared" si="5"/>
        <v>61.9</v>
      </c>
    </row>
    <row r="74" spans="1:7" ht="15.75">
      <c r="A74" s="21" t="s">
        <v>77</v>
      </c>
      <c r="B74" s="24" t="s">
        <v>76</v>
      </c>
      <c r="C74" s="50"/>
      <c r="D74" s="50"/>
      <c r="E74" s="48"/>
      <c r="F74" s="56">
        <f t="shared" si="4"/>
        <v>0</v>
      </c>
      <c r="G74" s="56">
        <f t="shared" si="5"/>
        <v>0</v>
      </c>
    </row>
    <row r="75" spans="1:7" ht="47.25">
      <c r="A75" s="21" t="s">
        <v>75</v>
      </c>
      <c r="B75" s="24" t="s">
        <v>74</v>
      </c>
      <c r="C75" s="50">
        <v>3554.9</v>
      </c>
      <c r="D75" s="50">
        <v>1325.18</v>
      </c>
      <c r="E75" s="48">
        <v>820.54</v>
      </c>
      <c r="F75" s="56">
        <f t="shared" si="4"/>
        <v>23.1</v>
      </c>
      <c r="G75" s="56">
        <f t="shared" si="5"/>
        <v>61.9</v>
      </c>
    </row>
    <row r="76" spans="1:7" ht="15.75">
      <c r="A76" s="21" t="s">
        <v>73</v>
      </c>
      <c r="B76" s="24" t="s">
        <v>72</v>
      </c>
      <c r="C76" s="50"/>
      <c r="D76" s="50"/>
      <c r="E76" s="48"/>
      <c r="F76" s="56">
        <f t="shared" si="4"/>
        <v>0</v>
      </c>
      <c r="G76" s="56">
        <f t="shared" si="5"/>
        <v>0</v>
      </c>
    </row>
    <row r="77" spans="1:7" ht="15.75">
      <c r="A77" s="22" t="s">
        <v>71</v>
      </c>
      <c r="B77" s="23" t="s">
        <v>70</v>
      </c>
      <c r="C77" s="49">
        <f>SUM(C78:C84)</f>
        <v>109868.7</v>
      </c>
      <c r="D77" s="49">
        <f>SUM(D78:D84)</f>
        <v>61476</v>
      </c>
      <c r="E77" s="49">
        <f>SUM(E78:E84)</f>
        <v>47945.1</v>
      </c>
      <c r="F77" s="80">
        <f t="shared" si="4"/>
        <v>43.6</v>
      </c>
      <c r="G77" s="80">
        <f t="shared" si="5"/>
        <v>78</v>
      </c>
    </row>
    <row r="78" spans="1:7" ht="15.75">
      <c r="A78" s="21" t="s">
        <v>69</v>
      </c>
      <c r="B78" s="24" t="s">
        <v>68</v>
      </c>
      <c r="C78" s="50">
        <v>931.7</v>
      </c>
      <c r="D78" s="50">
        <v>0</v>
      </c>
      <c r="E78" s="48">
        <v>0</v>
      </c>
      <c r="F78" s="56">
        <f t="shared" si="4"/>
        <v>0</v>
      </c>
      <c r="G78" s="56">
        <f t="shared" si="5"/>
        <v>0</v>
      </c>
    </row>
    <row r="79" spans="1:7" ht="15.75">
      <c r="A79" s="21" t="s">
        <v>67</v>
      </c>
      <c r="B79" s="24" t="s">
        <v>66</v>
      </c>
      <c r="C79" s="50"/>
      <c r="D79" s="50"/>
      <c r="E79" s="48">
        <v>0</v>
      </c>
      <c r="F79" s="56">
        <f t="shared" si="4"/>
        <v>0</v>
      </c>
      <c r="G79" s="56">
        <f t="shared" si="5"/>
        <v>0</v>
      </c>
    </row>
    <row r="80" spans="1:7" ht="15.75">
      <c r="A80" s="21" t="s">
        <v>65</v>
      </c>
      <c r="B80" s="24" t="s">
        <v>64</v>
      </c>
      <c r="C80" s="50">
        <v>95177.24</v>
      </c>
      <c r="D80" s="50">
        <v>57723.44</v>
      </c>
      <c r="E80" s="48">
        <v>44979.27</v>
      </c>
      <c r="F80" s="56">
        <f t="shared" si="4"/>
        <v>47.3</v>
      </c>
      <c r="G80" s="56">
        <f t="shared" si="5"/>
        <v>77.9</v>
      </c>
    </row>
    <row r="81" spans="1:7" ht="15.75">
      <c r="A81" s="21" t="s">
        <v>255</v>
      </c>
      <c r="B81" s="24" t="s">
        <v>256</v>
      </c>
      <c r="C81" s="50"/>
      <c r="D81" s="50"/>
      <c r="E81" s="48"/>
      <c r="F81" s="56">
        <f t="shared" si="4"/>
        <v>0</v>
      </c>
      <c r="G81" s="56">
        <f t="shared" si="5"/>
        <v>0</v>
      </c>
    </row>
    <row r="82" spans="1:7" ht="15.75">
      <c r="A82" s="21" t="s">
        <v>63</v>
      </c>
      <c r="B82" s="24" t="s">
        <v>62</v>
      </c>
      <c r="C82" s="50">
        <v>5910</v>
      </c>
      <c r="D82" s="50">
        <v>1255.9</v>
      </c>
      <c r="E82" s="48">
        <v>1255.9</v>
      </c>
      <c r="F82" s="56">
        <f t="shared" si="4"/>
        <v>21.3</v>
      </c>
      <c r="G82" s="56">
        <f t="shared" si="5"/>
        <v>100</v>
      </c>
    </row>
    <row r="83" spans="1:7" ht="15.75">
      <c r="A83" s="21" t="s">
        <v>249</v>
      </c>
      <c r="B83" s="24" t="s">
        <v>252</v>
      </c>
      <c r="C83" s="50">
        <v>2284.8</v>
      </c>
      <c r="D83" s="50">
        <v>777.3</v>
      </c>
      <c r="E83" s="48">
        <v>605.1</v>
      </c>
      <c r="F83" s="56">
        <f t="shared" si="4"/>
        <v>26.5</v>
      </c>
      <c r="G83" s="56">
        <f t="shared" si="5"/>
        <v>77.8</v>
      </c>
    </row>
    <row r="84" spans="1:7" ht="15.75">
      <c r="A84" s="21" t="s">
        <v>61</v>
      </c>
      <c r="B84" s="24" t="s">
        <v>51</v>
      </c>
      <c r="C84" s="50">
        <v>5565</v>
      </c>
      <c r="D84" s="50">
        <v>1719.4</v>
      </c>
      <c r="E84" s="48">
        <v>1104.82</v>
      </c>
      <c r="F84" s="56">
        <f t="shared" si="4"/>
        <v>19.9</v>
      </c>
      <c r="G84" s="56">
        <f t="shared" si="5"/>
        <v>64.3</v>
      </c>
    </row>
    <row r="85" spans="1:7" ht="15.75">
      <c r="A85" s="22" t="s">
        <v>60</v>
      </c>
      <c r="B85" s="23" t="s">
        <v>59</v>
      </c>
      <c r="C85" s="49">
        <f>SUM(C86:C89)</f>
        <v>91186.3</v>
      </c>
      <c r="D85" s="49">
        <f>SUM(D86:D89)</f>
        <v>9147.4</v>
      </c>
      <c r="E85" s="49">
        <f>SUM(E86:E89)</f>
        <v>5656.5</v>
      </c>
      <c r="F85" s="80">
        <f t="shared" si="4"/>
        <v>6.2</v>
      </c>
      <c r="G85" s="80">
        <f t="shared" si="5"/>
        <v>61.8</v>
      </c>
    </row>
    <row r="86" spans="1:7" ht="15.75">
      <c r="A86" s="21" t="s">
        <v>58</v>
      </c>
      <c r="B86" s="24" t="s">
        <v>57</v>
      </c>
      <c r="C86" s="48">
        <v>57172.29</v>
      </c>
      <c r="D86" s="48">
        <v>1205.1</v>
      </c>
      <c r="E86" s="48">
        <v>90</v>
      </c>
      <c r="F86" s="56">
        <f t="shared" si="4"/>
        <v>0.2</v>
      </c>
      <c r="G86" s="56">
        <f t="shared" si="5"/>
        <v>7.5</v>
      </c>
    </row>
    <row r="87" spans="1:7" ht="15.75">
      <c r="A87" s="21" t="s">
        <v>56</v>
      </c>
      <c r="B87" s="24" t="s">
        <v>55</v>
      </c>
      <c r="C87" s="48">
        <v>33383.6</v>
      </c>
      <c r="D87" s="48">
        <v>7784.67</v>
      </c>
      <c r="E87" s="48">
        <v>5434.77</v>
      </c>
      <c r="F87" s="56">
        <f t="shared" si="4"/>
        <v>16.3</v>
      </c>
      <c r="G87" s="56">
        <f t="shared" si="5"/>
        <v>69.8</v>
      </c>
    </row>
    <row r="88" spans="1:7" ht="15.75">
      <c r="A88" s="21" t="s">
        <v>54</v>
      </c>
      <c r="B88" s="24" t="s">
        <v>53</v>
      </c>
      <c r="C88" s="48"/>
      <c r="D88" s="48"/>
      <c r="E88" s="48"/>
      <c r="F88" s="56">
        <f t="shared" si="4"/>
        <v>0</v>
      </c>
      <c r="G88" s="56">
        <f t="shared" si="5"/>
        <v>0</v>
      </c>
    </row>
    <row r="89" spans="1:7" ht="31.5">
      <c r="A89" s="21" t="s">
        <v>52</v>
      </c>
      <c r="B89" s="24" t="s">
        <v>205</v>
      </c>
      <c r="C89" s="48">
        <v>630.4</v>
      </c>
      <c r="D89" s="48">
        <v>157.65</v>
      </c>
      <c r="E89" s="48">
        <v>131.7</v>
      </c>
      <c r="F89" s="56">
        <f t="shared" si="4"/>
        <v>20.9</v>
      </c>
      <c r="G89" s="56">
        <f t="shared" si="5"/>
        <v>83.5</v>
      </c>
    </row>
    <row r="90" spans="1:7" ht="15.75">
      <c r="A90" s="22" t="s">
        <v>50</v>
      </c>
      <c r="B90" s="23" t="s">
        <v>49</v>
      </c>
      <c r="C90" s="51">
        <v>0</v>
      </c>
      <c r="D90" s="51"/>
      <c r="E90" s="51">
        <v>0</v>
      </c>
      <c r="F90" s="81">
        <f t="shared" si="4"/>
        <v>0</v>
      </c>
      <c r="G90" s="81">
        <f t="shared" si="5"/>
        <v>0</v>
      </c>
    </row>
    <row r="91" spans="1:7" ht="15.75">
      <c r="A91" s="18" t="s">
        <v>253</v>
      </c>
      <c r="B91" s="19" t="s">
        <v>254</v>
      </c>
      <c r="C91" s="52">
        <v>0</v>
      </c>
      <c r="D91" s="52"/>
      <c r="E91" s="53">
        <v>0</v>
      </c>
      <c r="F91" s="82">
        <f t="shared" si="4"/>
        <v>0</v>
      </c>
      <c r="G91" s="82">
        <f t="shared" si="5"/>
        <v>0</v>
      </c>
    </row>
    <row r="92" spans="1:7" ht="31.5">
      <c r="A92" s="18" t="s">
        <v>48</v>
      </c>
      <c r="B92" s="19" t="s">
        <v>47</v>
      </c>
      <c r="C92" s="52"/>
      <c r="D92" s="52"/>
      <c r="E92" s="53"/>
      <c r="F92" s="82">
        <f t="shared" si="4"/>
        <v>0</v>
      </c>
      <c r="G92" s="82">
        <f t="shared" si="5"/>
        <v>0</v>
      </c>
    </row>
    <row r="93" spans="1:7" ht="15.75">
      <c r="A93" s="22" t="s">
        <v>46</v>
      </c>
      <c r="B93" s="23" t="s">
        <v>45</v>
      </c>
      <c r="C93" s="49">
        <f>SUM(C94,C95,C96,C97,C98)</f>
        <v>851467.6</v>
      </c>
      <c r="D93" s="49">
        <f>SUM(D94,D95,D96,D97,D98)</f>
        <v>195877</v>
      </c>
      <c r="E93" s="49">
        <f>SUM(E94:E98)</f>
        <v>164723.8</v>
      </c>
      <c r="F93" s="80">
        <f t="shared" si="4"/>
        <v>19.3</v>
      </c>
      <c r="G93" s="80">
        <f t="shared" si="5"/>
        <v>84.1</v>
      </c>
    </row>
    <row r="94" spans="1:7" ht="15.75">
      <c r="A94" s="21" t="s">
        <v>44</v>
      </c>
      <c r="B94" s="24" t="s">
        <v>43</v>
      </c>
      <c r="C94" s="50">
        <v>343280.92</v>
      </c>
      <c r="D94" s="50">
        <v>86747.26</v>
      </c>
      <c r="E94" s="48">
        <v>66500.66</v>
      </c>
      <c r="F94" s="56">
        <f t="shared" si="4"/>
        <v>19.4</v>
      </c>
      <c r="G94" s="56">
        <f t="shared" si="5"/>
        <v>76.7</v>
      </c>
    </row>
    <row r="95" spans="1:7" ht="15.75">
      <c r="A95" s="21" t="s">
        <v>42</v>
      </c>
      <c r="B95" s="24" t="s">
        <v>41</v>
      </c>
      <c r="C95" s="50">
        <v>455610</v>
      </c>
      <c r="D95" s="50">
        <v>97778.18</v>
      </c>
      <c r="E95" s="48">
        <v>89558.97</v>
      </c>
      <c r="F95" s="56">
        <f aca="true" t="shared" si="6" ref="F95:F118">IF(C95&gt;0,E95/C95*100,0)</f>
        <v>19.7</v>
      </c>
      <c r="G95" s="56">
        <f aca="true" t="shared" si="7" ref="G95:G118">IF(D95&gt;0,E95/D95*100,0)</f>
        <v>91.6</v>
      </c>
    </row>
    <row r="96" spans="1:7" ht="31.5">
      <c r="A96" s="21" t="s">
        <v>40</v>
      </c>
      <c r="B96" s="24" t="s">
        <v>39</v>
      </c>
      <c r="C96" s="50">
        <v>228</v>
      </c>
      <c r="D96" s="50">
        <v>57</v>
      </c>
      <c r="E96" s="48">
        <v>6.7</v>
      </c>
      <c r="F96" s="56">
        <f t="shared" si="6"/>
        <v>2.9</v>
      </c>
      <c r="G96" s="56">
        <f t="shared" si="7"/>
        <v>11.8</v>
      </c>
    </row>
    <row r="97" spans="1:7" ht="15.75">
      <c r="A97" s="21" t="s">
        <v>38</v>
      </c>
      <c r="B97" s="24" t="s">
        <v>37</v>
      </c>
      <c r="C97" s="54">
        <v>9126.7</v>
      </c>
      <c r="D97" s="54">
        <v>671.38</v>
      </c>
      <c r="E97" s="54">
        <v>489.4</v>
      </c>
      <c r="F97" s="56">
        <f t="shared" si="6"/>
        <v>5.4</v>
      </c>
      <c r="G97" s="56">
        <f t="shared" si="7"/>
        <v>72.9</v>
      </c>
    </row>
    <row r="98" spans="1:7" ht="15.75">
      <c r="A98" s="21" t="s">
        <v>36</v>
      </c>
      <c r="B98" s="24" t="s">
        <v>35</v>
      </c>
      <c r="C98" s="50">
        <v>43222</v>
      </c>
      <c r="D98" s="50">
        <v>10623.16</v>
      </c>
      <c r="E98" s="48">
        <v>8168.05</v>
      </c>
      <c r="F98" s="56">
        <f t="shared" si="6"/>
        <v>18.9</v>
      </c>
      <c r="G98" s="56">
        <f t="shared" si="7"/>
        <v>76.9</v>
      </c>
    </row>
    <row r="99" spans="1:7" ht="15.75">
      <c r="A99" s="22" t="s">
        <v>34</v>
      </c>
      <c r="B99" s="23" t="s">
        <v>33</v>
      </c>
      <c r="C99" s="49">
        <f>SUM(C100:C101)</f>
        <v>63232.5</v>
      </c>
      <c r="D99" s="49">
        <f>SUM(D100:D101)</f>
        <v>16164.6</v>
      </c>
      <c r="E99" s="49">
        <f>SUM(E100:E101)</f>
        <v>15937.8</v>
      </c>
      <c r="F99" s="80">
        <f t="shared" si="6"/>
        <v>25.2</v>
      </c>
      <c r="G99" s="80">
        <f t="shared" si="7"/>
        <v>98.6</v>
      </c>
    </row>
    <row r="100" spans="1:7" ht="15.75">
      <c r="A100" s="21" t="s">
        <v>32</v>
      </c>
      <c r="B100" s="24" t="s">
        <v>31</v>
      </c>
      <c r="C100" s="50">
        <v>58293.9</v>
      </c>
      <c r="D100" s="50">
        <v>14831.4</v>
      </c>
      <c r="E100" s="48">
        <v>14677.06</v>
      </c>
      <c r="F100" s="56">
        <f t="shared" si="6"/>
        <v>25.2</v>
      </c>
      <c r="G100" s="56">
        <f t="shared" si="7"/>
        <v>99</v>
      </c>
    </row>
    <row r="101" spans="1:7" ht="31.5">
      <c r="A101" s="21" t="s">
        <v>30</v>
      </c>
      <c r="B101" s="24" t="s">
        <v>29</v>
      </c>
      <c r="C101" s="50">
        <v>4938.6</v>
      </c>
      <c r="D101" s="50">
        <v>1333.18</v>
      </c>
      <c r="E101" s="48">
        <v>1260.7</v>
      </c>
      <c r="F101" s="56">
        <f t="shared" si="6"/>
        <v>25.5</v>
      </c>
      <c r="G101" s="56">
        <f t="shared" si="7"/>
        <v>94.6</v>
      </c>
    </row>
    <row r="102" spans="1:7" ht="15.75">
      <c r="A102" s="22" t="s">
        <v>28</v>
      </c>
      <c r="B102" s="23" t="s">
        <v>27</v>
      </c>
      <c r="C102" s="49">
        <f>SUM(C103:C106)</f>
        <v>34565.7</v>
      </c>
      <c r="D102" s="49">
        <f>SUM(D103:D106)</f>
        <v>4767.9</v>
      </c>
      <c r="E102" s="49">
        <f>SUM(E103:E106)</f>
        <v>3756.8</v>
      </c>
      <c r="F102" s="80">
        <f t="shared" si="6"/>
        <v>10.9</v>
      </c>
      <c r="G102" s="80">
        <f t="shared" si="7"/>
        <v>78.8</v>
      </c>
    </row>
    <row r="103" spans="1:7" ht="15.75">
      <c r="A103" s="21" t="s">
        <v>244</v>
      </c>
      <c r="B103" s="24" t="s">
        <v>245</v>
      </c>
      <c r="C103" s="50">
        <v>4735</v>
      </c>
      <c r="D103" s="50">
        <v>1189.5</v>
      </c>
      <c r="E103" s="48">
        <v>1092.55</v>
      </c>
      <c r="F103" s="56">
        <f t="shared" si="6"/>
        <v>23.1</v>
      </c>
      <c r="G103" s="56">
        <f t="shared" si="7"/>
        <v>91.8</v>
      </c>
    </row>
    <row r="104" spans="1:7" ht="15.75">
      <c r="A104" s="21" t="s">
        <v>26</v>
      </c>
      <c r="B104" s="24" t="s">
        <v>25</v>
      </c>
      <c r="C104" s="50">
        <v>6619.6</v>
      </c>
      <c r="D104" s="50">
        <v>953.85</v>
      </c>
      <c r="E104" s="48">
        <v>750.64</v>
      </c>
      <c r="F104" s="56">
        <f t="shared" si="6"/>
        <v>11.3</v>
      </c>
      <c r="G104" s="56">
        <f t="shared" si="7"/>
        <v>78.7</v>
      </c>
    </row>
    <row r="105" spans="1:7" ht="15.75">
      <c r="A105" s="21" t="s">
        <v>24</v>
      </c>
      <c r="B105" s="24" t="s">
        <v>23</v>
      </c>
      <c r="C105" s="50">
        <v>21580.24</v>
      </c>
      <c r="D105" s="50">
        <v>2379.13</v>
      </c>
      <c r="E105" s="48">
        <v>1668.47</v>
      </c>
      <c r="F105" s="56">
        <f t="shared" si="6"/>
        <v>7.7</v>
      </c>
      <c r="G105" s="56">
        <f t="shared" si="7"/>
        <v>70.1</v>
      </c>
    </row>
    <row r="106" spans="1:7" ht="15.75">
      <c r="A106" s="29" t="s">
        <v>22</v>
      </c>
      <c r="B106" s="30" t="s">
        <v>21</v>
      </c>
      <c r="C106" s="55">
        <v>1630.88</v>
      </c>
      <c r="D106" s="55">
        <v>245.4</v>
      </c>
      <c r="E106" s="56">
        <v>245.14</v>
      </c>
      <c r="F106" s="56">
        <f t="shared" si="6"/>
        <v>15</v>
      </c>
      <c r="G106" s="56">
        <f t="shared" si="7"/>
        <v>99.9</v>
      </c>
    </row>
    <row r="107" spans="1:7" ht="15.75">
      <c r="A107" s="22" t="s">
        <v>20</v>
      </c>
      <c r="B107" s="23" t="s">
        <v>19</v>
      </c>
      <c r="C107" s="49">
        <f>SUM(C108)</f>
        <v>42127.9</v>
      </c>
      <c r="D107" s="49">
        <f>SUM(D108)</f>
        <v>10610.9</v>
      </c>
      <c r="E107" s="49">
        <f>SUM(E108)</f>
        <v>9927.8</v>
      </c>
      <c r="F107" s="80">
        <f t="shared" si="6"/>
        <v>23.6</v>
      </c>
      <c r="G107" s="80">
        <f t="shared" si="7"/>
        <v>93.6</v>
      </c>
    </row>
    <row r="108" spans="1:7" ht="15.75">
      <c r="A108" s="18" t="s">
        <v>18</v>
      </c>
      <c r="B108" s="19" t="s">
        <v>17</v>
      </c>
      <c r="C108" s="50">
        <v>42127.9</v>
      </c>
      <c r="D108" s="50">
        <v>10610.89</v>
      </c>
      <c r="E108" s="48">
        <v>9927.8</v>
      </c>
      <c r="F108" s="56">
        <f t="shared" si="6"/>
        <v>23.6</v>
      </c>
      <c r="G108" s="56">
        <f t="shared" si="7"/>
        <v>93.6</v>
      </c>
    </row>
    <row r="109" spans="1:7" ht="15.75">
      <c r="A109" s="22" t="s">
        <v>16</v>
      </c>
      <c r="B109" s="23" t="s">
        <v>15</v>
      </c>
      <c r="C109" s="49">
        <f>SUM(C110:C112)</f>
        <v>3772.6</v>
      </c>
      <c r="D109" s="49">
        <f>SUM(D110:D112)</f>
        <v>1103.6</v>
      </c>
      <c r="E109" s="49">
        <f>SUM(E110:E112)</f>
        <v>998.6</v>
      </c>
      <c r="F109" s="80">
        <f t="shared" si="6"/>
        <v>26.5</v>
      </c>
      <c r="G109" s="80">
        <f t="shared" si="7"/>
        <v>90.5</v>
      </c>
    </row>
    <row r="110" spans="1:7" ht="15.75">
      <c r="A110" s="18" t="s">
        <v>250</v>
      </c>
      <c r="B110" s="19" t="s">
        <v>251</v>
      </c>
      <c r="C110" s="50">
        <v>2385.3</v>
      </c>
      <c r="D110" s="50">
        <v>596.3</v>
      </c>
      <c r="E110" s="48">
        <v>596.3</v>
      </c>
      <c r="F110" s="56">
        <f t="shared" si="6"/>
        <v>25</v>
      </c>
      <c r="G110" s="56">
        <f t="shared" si="7"/>
        <v>100</v>
      </c>
    </row>
    <row r="111" spans="1:7" ht="15.75">
      <c r="A111" s="18" t="s">
        <v>14</v>
      </c>
      <c r="B111" s="19" t="s">
        <v>13</v>
      </c>
      <c r="C111" s="50">
        <v>1187.3</v>
      </c>
      <c r="D111" s="50">
        <v>307.31</v>
      </c>
      <c r="E111" s="48">
        <v>307.31</v>
      </c>
      <c r="F111" s="56">
        <f t="shared" si="6"/>
        <v>25.9</v>
      </c>
      <c r="G111" s="56">
        <f t="shared" si="7"/>
        <v>100</v>
      </c>
    </row>
    <row r="112" spans="1:7" ht="31.5">
      <c r="A112" s="18" t="s">
        <v>12</v>
      </c>
      <c r="B112" s="19" t="s">
        <v>11</v>
      </c>
      <c r="C112" s="50">
        <v>200</v>
      </c>
      <c r="D112" s="50">
        <v>200</v>
      </c>
      <c r="E112" s="48">
        <v>95</v>
      </c>
      <c r="F112" s="56">
        <f t="shared" si="6"/>
        <v>47.5</v>
      </c>
      <c r="G112" s="56">
        <f t="shared" si="7"/>
        <v>47.5</v>
      </c>
    </row>
    <row r="113" spans="1:7" ht="31.5">
      <c r="A113" s="22" t="s">
        <v>10</v>
      </c>
      <c r="B113" s="23" t="s">
        <v>9</v>
      </c>
      <c r="C113" s="49">
        <f>SUM(C114)</f>
        <v>1000</v>
      </c>
      <c r="D113" s="49">
        <f>SUM(D114)</f>
        <v>250</v>
      </c>
      <c r="E113" s="49">
        <f>SUM(E114)</f>
        <v>0</v>
      </c>
      <c r="F113" s="80">
        <f t="shared" si="6"/>
        <v>0</v>
      </c>
      <c r="G113" s="80">
        <f t="shared" si="7"/>
        <v>0</v>
      </c>
    </row>
    <row r="114" spans="1:7" ht="31.5">
      <c r="A114" s="18" t="s">
        <v>8</v>
      </c>
      <c r="B114" s="19" t="s">
        <v>7</v>
      </c>
      <c r="C114" s="50">
        <v>1000</v>
      </c>
      <c r="D114" s="50">
        <v>250</v>
      </c>
      <c r="E114" s="48">
        <v>0</v>
      </c>
      <c r="F114" s="56">
        <f t="shared" si="6"/>
        <v>0</v>
      </c>
      <c r="G114" s="56">
        <f t="shared" si="7"/>
        <v>0</v>
      </c>
    </row>
    <row r="115" spans="1:7" ht="47.25">
      <c r="A115" s="22" t="s">
        <v>204</v>
      </c>
      <c r="B115" s="23" t="s">
        <v>203</v>
      </c>
      <c r="C115" s="49">
        <f>SUM(C116:C117)</f>
        <v>15405.5</v>
      </c>
      <c r="D115" s="49">
        <f>SUM(D116:D117)</f>
        <v>6235.2</v>
      </c>
      <c r="E115" s="49">
        <f>SUM(E116:E117)</f>
        <v>1776.8</v>
      </c>
      <c r="F115" s="80">
        <f t="shared" si="6"/>
        <v>11.5</v>
      </c>
      <c r="G115" s="80">
        <f t="shared" si="7"/>
        <v>28.5</v>
      </c>
    </row>
    <row r="116" spans="1:7" ht="47.25">
      <c r="A116" s="18" t="s">
        <v>202</v>
      </c>
      <c r="B116" s="19" t="s">
        <v>201</v>
      </c>
      <c r="C116" s="50">
        <v>10963.6</v>
      </c>
      <c r="D116" s="50">
        <v>3437.98</v>
      </c>
      <c r="E116" s="48">
        <v>984.68</v>
      </c>
      <c r="F116" s="56">
        <f t="shared" si="6"/>
        <v>9</v>
      </c>
      <c r="G116" s="56">
        <f t="shared" si="7"/>
        <v>28.6</v>
      </c>
    </row>
    <row r="117" spans="1:7" ht="16.5" thickBot="1">
      <c r="A117" s="64" t="s">
        <v>200</v>
      </c>
      <c r="B117" s="65" t="s">
        <v>199</v>
      </c>
      <c r="C117" s="55">
        <v>4441.9</v>
      </c>
      <c r="D117" s="55">
        <v>2797.26</v>
      </c>
      <c r="E117" s="56">
        <v>792.16</v>
      </c>
      <c r="F117" s="56">
        <f t="shared" si="6"/>
        <v>17.8</v>
      </c>
      <c r="G117" s="56">
        <f t="shared" si="7"/>
        <v>28.3</v>
      </c>
    </row>
    <row r="118" spans="1:7" ht="16.5" thickBot="1">
      <c r="A118" s="31" t="s">
        <v>6</v>
      </c>
      <c r="B118" s="32" t="s">
        <v>5</v>
      </c>
      <c r="C118" s="57">
        <f>C63+C71+C73+C77+C85+C90+C93+C99+C102+C107+C109+C113+C115</f>
        <v>1306828.4</v>
      </c>
      <c r="D118" s="57">
        <f>D63+D71+D73+D77+D85+D90+D93+D99+D102+D107+D109+D113+D115</f>
        <v>329580.7</v>
      </c>
      <c r="E118" s="57">
        <f>E63+E71+E73+E77+E85+E90+E93+E99+E102+E107+E109+E113+E115</f>
        <v>271888.5</v>
      </c>
      <c r="F118" s="83">
        <f t="shared" si="6"/>
        <v>20.8</v>
      </c>
      <c r="G118" s="83">
        <f t="shared" si="7"/>
        <v>82.5</v>
      </c>
    </row>
    <row r="119" spans="1:7" ht="48" thickBot="1">
      <c r="A119" s="33" t="s">
        <v>4</v>
      </c>
      <c r="B119" s="34" t="s">
        <v>3</v>
      </c>
      <c r="C119" s="58">
        <f>SUM(C60-C118)</f>
        <v>-50293.8</v>
      </c>
      <c r="D119" s="58"/>
      <c r="E119" s="58">
        <f>SUM(E60-E118)</f>
        <v>41485.2</v>
      </c>
      <c r="F119" s="58"/>
      <c r="G119" s="58"/>
    </row>
    <row r="120" spans="3:7" ht="15.75">
      <c r="C120" s="59"/>
      <c r="D120" s="59"/>
      <c r="E120" s="59"/>
      <c r="F120" s="59"/>
      <c r="G120" s="59"/>
    </row>
    <row r="122" spans="1:7" ht="18.75">
      <c r="A122" s="35" t="s">
        <v>1</v>
      </c>
      <c r="B122" s="35"/>
      <c r="C122" s="63"/>
      <c r="D122" s="63"/>
      <c r="E122" s="35"/>
      <c r="F122" s="35"/>
      <c r="G122" s="62" t="s">
        <v>0</v>
      </c>
    </row>
    <row r="127" spans="3:6" ht="15.75">
      <c r="C127" s="121">
        <v>-50293.8</v>
      </c>
      <c r="D127" s="121"/>
      <c r="E127" s="121">
        <v>41485.2</v>
      </c>
      <c r="F127" s="121"/>
    </row>
  </sheetData>
  <sheetProtection insertRows="0"/>
  <autoFilter ref="A5:G119"/>
  <mergeCells count="2">
    <mergeCell ref="A1:G1"/>
    <mergeCell ref="A2:G2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2016-02-25T06:39:35Z</cp:lastPrinted>
  <dcterms:created xsi:type="dcterms:W3CDTF">2002-10-29T08:22:06Z</dcterms:created>
  <dcterms:modified xsi:type="dcterms:W3CDTF">2016-03-24T10:02:36Z</dcterms:modified>
  <cp:category/>
  <cp:version/>
  <cp:contentType/>
  <cp:contentStatus/>
</cp:coreProperties>
</file>