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266" windowWidth="13995" windowHeight="9840" tabRatio="910" activeTab="0"/>
  </bookViews>
  <sheets>
    <sheet name="КБ" sheetId="1" r:id="rId1"/>
  </sheets>
  <definedNames>
    <definedName name="_xlnm._FilterDatabase" localSheetId="0" hidden="1">'КБ'!$A$5:$F$123</definedName>
    <definedName name="_xlnm.Print_Titles" localSheetId="0">'КБ'!$4:$4</definedName>
    <definedName name="_xlnm.Print_Area" localSheetId="0">'КБ'!$A$1:$G$126</definedName>
  </definedNames>
  <calcPr fullCalcOnLoad="1" fullPrecision="0"/>
</workbook>
</file>

<file path=xl/sharedStrings.xml><?xml version="1.0" encoding="utf-8"?>
<sst xmlns="http://schemas.openxmlformats.org/spreadsheetml/2006/main" count="246" uniqueCount="243">
  <si>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</si>
  <si>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</si>
  <si>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</si>
  <si>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</si>
  <si>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</si>
  <si>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</si>
  <si>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</si>
  <si>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</si>
  <si>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</si>
  <si>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</si>
  <si>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</si>
  <si>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</si>
  <si>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</si>
  <si>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</si>
  <si>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</si>
  <si>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</si>
  <si>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</si>
  <si>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</si>
  <si>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</si>
  <si>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</si>
  <si>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</si>
  <si>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</si>
  <si>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</si>
  <si>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</si>
  <si>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</si>
  <si>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</si>
  <si>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</si>
  <si>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</si>
  <si>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</si>
  <si>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</si>
  <si>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</si>
  <si>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</si>
  <si>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</si>
  <si>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</si>
  <si>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</si>
  <si>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</si>
  <si>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</si>
  <si>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</si>
  <si>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</si>
  <si>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</si>
  <si>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</si>
  <si>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</si>
  <si>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</si>
  <si>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</si>
  <si>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</si>
  <si>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</si>
  <si>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</si>
  <si>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</si>
  <si>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</si>
  <si>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</si>
  <si>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</si>
  <si>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</si>
  <si>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</si>
  <si>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</si>
  <si>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</si>
  <si>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</si>
  <si>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</si>
  <si>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</si>
  <si>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</si>
  <si>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</si>
  <si>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</si>
  <si>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</si>
  <si>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</si>
  <si>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</si>
  <si>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</si>
  <si>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</si>
  <si>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</si>
  <si>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</si>
  <si>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</si>
  <si>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</si>
  <si>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</si>
  <si>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</si>
  <si>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</si>
  <si>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</si>
  <si>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</si>
  <si>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</si>
  <si>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</si>
  <si>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</si>
  <si>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</si>
  <si>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</si>
  <si>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</si>
  <si>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</si>
  <si>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</si>
  <si>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</si>
  <si>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</si>
  <si>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</si>
  <si>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</si>
  <si>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</si>
  <si>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</si>
  <si>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</si>
  <si>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</si>
  <si>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</si>
  <si>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</si>
  <si>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</si>
  <si>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</si>
  <si>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</si>
  <si>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</si>
  <si>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</si>
  <si>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</si>
  <si>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</si>
  <si>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</si>
  <si>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</si>
  <si>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</si>
  <si>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</si>
  <si>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</si>
  <si>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</si>
  <si>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</si>
  <si>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</si>
  <si>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</si>
  <si>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</si>
  <si>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</si>
  <si>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</si>
  <si>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</si>
  <si>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</si>
  <si>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</si>
  <si>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</si>
  <si>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</si>
  <si>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</si>
  <si>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</si>
  <si>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</si>
  <si>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</si>
  <si>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</si>
  <si>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</si>
  <si>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</si>
  <si>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</si>
  <si>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</si>
  <si>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</si>
  <si>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</si>
  <si>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</si>
  <si>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</si>
  <si>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</si>
  <si>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</si>
  <si>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</si>
  <si>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</si>
  <si>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</si>
  <si>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</si>
  <si>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</si>
  <si>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</si>
  <si>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</si>
  <si>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</si>
  <si>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</si>
  <si>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</si>
  <si>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</si>
  <si>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</si>
  <si>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</si>
  <si>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</si>
  <si>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</si>
  <si>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</si>
  <si>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</si>
  <si>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</si>
  <si>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</si>
  <si>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</si>
  <si>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</si>
  <si>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</si>
  <si>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</si>
  <si>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</si>
  <si>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</si>
  <si>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</si>
  <si>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</si>
  <si>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</si>
  <si>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</si>
  <si>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</si>
  <si>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</si>
  <si>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</si>
  <si>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</si>
  <si>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</si>
  <si>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</si>
  <si>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</si>
  <si>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</si>
  <si>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</si>
  <si>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</si>
  <si>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</si>
  <si>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</si>
  <si>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</si>
  <si>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</si>
  <si>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</si>
  <si>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</si>
  <si>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</si>
  <si>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</si>
  <si>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</si>
  <si>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</si>
  <si>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</si>
  <si>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</si>
  <si>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</si>
  <si>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</si>
  <si>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</si>
  <si>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</si>
  <si>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</si>
  <si>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</si>
  <si>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</si>
  <si>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</si>
  <si>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</si>
  <si>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</si>
  <si>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</si>
  <si>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</si>
  <si>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</si>
  <si>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</si>
  <si>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</si>
  <si>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</si>
  <si>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</si>
  <si>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</si>
  <si>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</si>
  <si>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</si>
  <si>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</si>
  <si>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</si>
  <si>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</si>
  <si>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</si>
  <si>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</si>
  <si>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</si>
  <si>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</si>
  <si>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</si>
  <si>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</si>
  <si>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</si>
  <si>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</si>
  <si>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</si>
  <si>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</si>
  <si>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</si>
  <si>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</si>
  <si>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</si>
  <si>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</si>
  <si>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</si>
  <si>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Зам.главы администрации - начальник финансового управления</t>
  </si>
  <si>
    <t>Солуянова С.А.</t>
  </si>
  <si>
    <t>Месячный отчет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</si>
  <si>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</si>
  <si>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00 1 16 06000 01 6000 140</t>
  </si>
  <si>
    <t>000 1 08 06000 01 0000 110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</si>
  <si>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</si>
  <si>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000 2 02 10000 00 0000 151</t>
  </si>
  <si>
    <t>000 2 02 20000 00 0000 151</t>
  </si>
  <si>
    <t>000 2 02 30000 00 0000 151</t>
  </si>
  <si>
    <t>000 202 40000 00 0000 151</t>
  </si>
  <si>
    <t>0703</t>
  </si>
  <si>
    <t>Назначено на квартал</t>
  </si>
  <si>
    <t>% исполнения к квар. назнач.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</si>
  <si>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</si>
  <si>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</si>
  <si>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</si>
  <si>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</si>
  <si>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на 01.02.2018г.</t>
  </si>
  <si>
    <t>более 200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</si>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</sst>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  <numFmt numFmtId="179" formatCode="_-* #,##0.000_р_._-;\-* #,##0.0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_р_."/>
  </numFmts>
  <fonts count="51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1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4" tint="0.799979984760284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72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72" fontId="2" fillId="33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21" xfId="78" applyNumberFormat="1" applyFont="1" applyFill="1" applyBorder="1" applyAlignment="1" applyProtection="1">
      <alignment horizontal="center" vertical="center" wrapText="1"/>
      <protection/>
    </xf>
    <xf numFmtId="172" fontId="2" fillId="0" borderId="21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Border="1" applyAlignment="1" applyProtection="1">
      <alignment horizontal="center" vertical="center" wrapText="1"/>
      <protection/>
    </xf>
    <xf numFmtId="172" fontId="2" fillId="33" borderId="22" xfId="78" applyNumberFormat="1" applyFont="1" applyFill="1" applyBorder="1" applyAlignment="1" applyProtection="1">
      <alignment horizontal="center" vertical="center" wrapText="1"/>
      <protection/>
    </xf>
    <xf numFmtId="172" fontId="2" fillId="33" borderId="18" xfId="78" applyNumberFormat="1" applyFont="1" applyFill="1" applyBorder="1" applyAlignment="1" applyProtection="1">
      <alignment horizontal="center" vertical="center" wrapText="1"/>
      <protection/>
    </xf>
    <xf numFmtId="172" fontId="3" fillId="33" borderId="12" xfId="78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172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43" fontId="2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/>
      <protection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72" fontId="2" fillId="33" borderId="26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6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27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26" xfId="78" applyNumberFormat="1" applyFont="1" applyFill="1" applyBorder="1" applyAlignment="1" applyProtection="1">
      <alignment horizontal="center" vertical="center" wrapText="1"/>
      <protection locked="0"/>
    </xf>
    <xf numFmtId="172" fontId="2" fillId="0" borderId="26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26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8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28" xfId="78" applyNumberFormat="1" applyFont="1" applyFill="1" applyBorder="1" applyAlignment="1" applyProtection="1">
      <alignment horizontal="center" vertical="center" wrapText="1"/>
      <protection/>
    </xf>
    <xf numFmtId="172" fontId="2" fillId="0" borderId="28" xfId="78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/>
      <protection/>
    </xf>
    <xf numFmtId="172" fontId="4" fillId="33" borderId="15" xfId="78" applyNumberFormat="1" applyFont="1" applyFill="1" applyBorder="1" applyAlignment="1" applyProtection="1">
      <alignment horizontal="center" vertical="center" wrapText="1"/>
      <protection/>
    </xf>
    <xf numFmtId="172" fontId="4" fillId="33" borderId="30" xfId="78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49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top" wrapText="1"/>
      <protection/>
    </xf>
    <xf numFmtId="0" fontId="2" fillId="33" borderId="30" xfId="0" applyFont="1" applyFill="1" applyBorder="1" applyAlignment="1" applyProtection="1">
      <alignment horizontal="center" vertical="top" wrapText="1"/>
      <protection/>
    </xf>
    <xf numFmtId="0" fontId="2" fillId="0" borderId="32" xfId="0" applyFont="1" applyBorder="1" applyAlignment="1" applyProtection="1">
      <alignment/>
      <protection/>
    </xf>
    <xf numFmtId="49" fontId="48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8" fillId="33" borderId="11" xfId="0" applyNumberFormat="1" applyFont="1" applyFill="1" applyBorder="1" applyAlignment="1" applyProtection="1">
      <alignment horizontal="right" vertical="center"/>
      <protection locked="0"/>
    </xf>
    <xf numFmtId="0" fontId="4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172" fontId="4" fillId="33" borderId="15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4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26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72" fontId="4" fillId="6" borderId="10" xfId="78" applyNumberFormat="1" applyFont="1" applyFill="1" applyBorder="1" applyAlignment="1" applyProtection="1">
      <alignment horizontal="center" vertical="center" wrapText="1"/>
      <protection/>
    </xf>
    <xf numFmtId="172" fontId="4" fillId="6" borderId="28" xfId="78" applyNumberFormat="1" applyFont="1" applyFill="1" applyBorder="1" applyAlignment="1" applyProtection="1">
      <alignment horizontal="center" vertical="center" wrapText="1"/>
      <protection/>
    </xf>
    <xf numFmtId="172" fontId="4" fillId="6" borderId="21" xfId="78" applyNumberFormat="1" applyFont="1" applyFill="1" applyBorder="1" applyAlignment="1" applyProtection="1">
      <alignment horizontal="center" vertical="center" wrapText="1"/>
      <protection/>
    </xf>
    <xf numFmtId="172" fontId="4" fillId="6" borderId="35" xfId="78" applyNumberFormat="1" applyFont="1" applyFill="1" applyBorder="1" applyAlignment="1" applyProtection="1">
      <alignment horizontal="center" vertical="center" wrapText="1"/>
      <protection/>
    </xf>
    <xf numFmtId="49" fontId="49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72" fontId="4" fillId="6" borderId="11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12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34" xfId="78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172" fontId="4" fillId="6" borderId="30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vertical="center" wrapText="1"/>
      <protection locked="0"/>
    </xf>
    <xf numFmtId="172" fontId="4" fillId="0" borderId="34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172" fontId="2" fillId="0" borderId="37" xfId="78" applyNumberFormat="1" applyFont="1" applyFill="1" applyBorder="1" applyAlignment="1" applyProtection="1">
      <alignment horizontal="center" vertical="center" wrapText="1"/>
      <protection locked="0"/>
    </xf>
    <xf numFmtId="172" fontId="2" fillId="0" borderId="38" xfId="78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vertical="center" wrapText="1"/>
      <protection locked="0"/>
    </xf>
    <xf numFmtId="172" fontId="4" fillId="6" borderId="15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19" xfId="0" applyNumberFormat="1" applyFont="1" applyFill="1" applyBorder="1" applyAlignment="1" applyProtection="1">
      <alignment horizontal="center" vertical="center" wrapText="1"/>
      <protection/>
    </xf>
    <xf numFmtId="172" fontId="4" fillId="35" borderId="34" xfId="78" applyNumberFormat="1" applyFont="1" applyFill="1" applyBorder="1" applyAlignment="1" applyProtection="1">
      <alignment horizontal="center" vertical="center" wrapText="1"/>
      <protection locked="0"/>
    </xf>
    <xf numFmtId="49" fontId="4" fillId="16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32" xfId="0" applyFont="1" applyFill="1" applyBorder="1" applyAlignment="1" applyProtection="1">
      <alignment horizontal="left" vertical="center" wrapText="1"/>
      <protection locked="0"/>
    </xf>
    <xf numFmtId="172" fontId="4" fillId="16" borderId="32" xfId="78" applyNumberFormat="1" applyFont="1" applyFill="1" applyBorder="1" applyAlignment="1" applyProtection="1">
      <alignment horizontal="center" vertical="center" wrapText="1"/>
      <protection locked="0"/>
    </xf>
    <xf numFmtId="172" fontId="4" fillId="16" borderId="30" xfId="78" applyNumberFormat="1" applyFont="1" applyFill="1" applyBorder="1" applyAlignment="1" applyProtection="1">
      <alignment horizontal="center" vertical="center" wrapText="1"/>
      <protection locked="0"/>
    </xf>
    <xf numFmtId="172" fontId="4" fillId="16" borderId="34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 wrapText="1"/>
      <protection locked="0"/>
    </xf>
    <xf numFmtId="172" fontId="4" fillId="36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6" borderId="28" xfId="78" applyNumberFormat="1" applyFont="1" applyFill="1" applyBorder="1" applyAlignment="1" applyProtection="1">
      <alignment horizontal="center" vertical="center" wrapText="1"/>
      <protection locked="0"/>
    </xf>
    <xf numFmtId="172" fontId="4" fillId="36" borderId="34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8" xfId="0" applyFont="1" applyFill="1" applyBorder="1" applyAlignment="1" applyProtection="1">
      <alignment vertical="center" wrapText="1"/>
      <protection locked="0"/>
    </xf>
    <xf numFmtId="172" fontId="4" fillId="36" borderId="18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39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/>
      <protection locked="0"/>
    </xf>
    <xf numFmtId="172" fontId="4" fillId="35" borderId="11" xfId="78" applyNumberFormat="1" applyFont="1" applyFill="1" applyBorder="1" applyAlignment="1" applyProtection="1">
      <alignment horizontal="center" vertical="center" wrapText="1"/>
      <protection locked="0"/>
    </xf>
    <xf numFmtId="172" fontId="4" fillId="35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172" fontId="4" fillId="33" borderId="30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35" borderId="40" xfId="0" applyNumberFormat="1" applyFont="1" applyFill="1" applyBorder="1" applyAlignment="1" applyProtection="1">
      <alignment horizontal="center" vertical="center" wrapText="1"/>
      <protection/>
    </xf>
    <xf numFmtId="172" fontId="4" fillId="35" borderId="41" xfId="78" applyNumberFormat="1" applyFont="1" applyFill="1" applyBorder="1" applyAlignment="1" applyProtection="1">
      <alignment horizontal="center" vertical="center" wrapText="1"/>
      <protection/>
    </xf>
    <xf numFmtId="172" fontId="4" fillId="35" borderId="40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72" fontId="2" fillId="33" borderId="15" xfId="78" applyNumberFormat="1" applyFont="1" applyFill="1" applyBorder="1" applyAlignment="1" applyProtection="1">
      <alignment horizontal="center" vertical="center" wrapText="1"/>
      <protection/>
    </xf>
    <xf numFmtId="172" fontId="2" fillId="33" borderId="30" xfId="78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72" fontId="2" fillId="2" borderId="20" xfId="78" applyNumberFormat="1" applyFont="1" applyFill="1" applyBorder="1" applyAlignment="1" applyProtection="1">
      <alignment horizontal="center" vertical="center" wrapText="1"/>
      <protection/>
    </xf>
    <xf numFmtId="172" fontId="2" fillId="2" borderId="12" xfId="78" applyNumberFormat="1" applyFont="1" applyFill="1" applyBorder="1" applyAlignment="1" applyProtection="1">
      <alignment horizontal="center" vertical="center" wrapText="1"/>
      <protection/>
    </xf>
    <xf numFmtId="172" fontId="2" fillId="2" borderId="42" xfId="78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172" fontId="4" fillId="35" borderId="30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42" xfId="78" applyNumberFormat="1" applyFont="1" applyFill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172" fontId="4" fillId="0" borderId="18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29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29"/>
  <sheetViews>
    <sheetView showZeros="0" tabSelected="1" view="pageBreakPreview" zoomScale="80" zoomScaleNormal="90" zoomScaleSheetLayoutView="80" zoomScalePageLayoutView="0" workbookViewId="0" topLeftCell="A1">
      <pane ySplit="5" topLeftCell="A57" activePane="bottomLeft" state="frozen"/>
      <selection pane="topLeft" activeCell="G117" sqref="G117"/>
      <selection pane="bottomLeft" activeCell="J64" sqref="J64"/>
    </sheetView>
  </sheetViews>
  <sheetFormatPr defaultColWidth="9.00390625" defaultRowHeight="12.75"/>
  <cols>
    <col min="1" max="1" width="24.625" style="3" customWidth="1"/>
    <col min="2" max="2" width="55.375" style="3" customWidth="1"/>
    <col min="3" max="3" width="15.375" style="3" customWidth="1"/>
    <col min="4" max="4" width="15.625" style="3" customWidth="1"/>
    <col min="5" max="5" width="14.75390625" style="3" customWidth="1"/>
    <col min="6" max="6" width="13.875" style="3" customWidth="1"/>
    <col min="7" max="7" width="14.875" style="3" customWidth="1"/>
    <col min="8" max="16384" width="9.125" style="3" customWidth="1"/>
  </cols>
  <sheetData>
    <row r="1" spans="1:7" ht="20.25" customHeight="1">
      <c r="A1" s="149" t="s">
        <v>190</v>
      </c>
      <c r="B1" s="149"/>
      <c r="C1" s="149"/>
      <c r="D1" s="149"/>
      <c r="E1" s="149"/>
      <c r="F1" s="149"/>
      <c r="G1" s="53"/>
    </row>
    <row r="2" spans="1:7" ht="18.75">
      <c r="A2" s="148" t="s">
        <v>239</v>
      </c>
      <c r="B2" s="148"/>
      <c r="C2" s="148"/>
      <c r="D2" s="148"/>
      <c r="E2" s="148"/>
      <c r="F2" s="148"/>
      <c r="G2" s="53"/>
    </row>
    <row r="3" spans="1:6" ht="16.5" thickBot="1">
      <c r="A3" s="4"/>
      <c r="B3" s="5"/>
      <c r="C3" s="6"/>
      <c r="D3" s="6"/>
      <c r="E3" s="7"/>
      <c r="F3" s="7"/>
    </row>
    <row r="4" spans="1:7" ht="69" customHeight="1" thickBot="1">
      <c r="A4" s="21" t="s">
        <v>185</v>
      </c>
      <c r="B4" s="67" t="s">
        <v>184</v>
      </c>
      <c r="C4" s="8" t="s">
        <v>189</v>
      </c>
      <c r="D4" s="9" t="s">
        <v>233</v>
      </c>
      <c r="E4" s="9" t="s">
        <v>183</v>
      </c>
      <c r="F4" s="54" t="s">
        <v>182</v>
      </c>
      <c r="G4" s="54" t="s">
        <v>234</v>
      </c>
    </row>
    <row r="5" spans="1:7" ht="16.5" thickBot="1">
      <c r="A5" s="68">
        <v>1</v>
      </c>
      <c r="B5" s="69">
        <v>2</v>
      </c>
      <c r="C5" s="70" t="s">
        <v>0</v>
      </c>
      <c r="D5" s="70"/>
      <c r="E5" s="71">
        <v>5</v>
      </c>
      <c r="F5" s="72">
        <v>6</v>
      </c>
      <c r="G5" s="73"/>
    </row>
    <row r="6" spans="1:7" ht="16.5" thickBot="1">
      <c r="A6" s="74"/>
      <c r="B6" s="75" t="s">
        <v>181</v>
      </c>
      <c r="C6" s="76"/>
      <c r="D6" s="76"/>
      <c r="E6" s="77"/>
      <c r="F6" s="78"/>
      <c r="G6" s="64"/>
    </row>
    <row r="7" spans="1:7" ht="32.25" thickBot="1">
      <c r="A7" s="108" t="s">
        <v>180</v>
      </c>
      <c r="B7" s="109" t="s">
        <v>179</v>
      </c>
      <c r="C7" s="110">
        <f>C8+C24</f>
        <v>629817.7</v>
      </c>
      <c r="D7" s="110">
        <f>D8+D24</f>
        <v>121767.4</v>
      </c>
      <c r="E7" s="110">
        <f>E8+E24</f>
        <v>58916</v>
      </c>
      <c r="F7" s="111">
        <f aca="true" t="shared" si="0" ref="F7:F40">IF(C7&gt;0,E7/C7*100,0)</f>
        <v>9.4</v>
      </c>
      <c r="G7" s="112">
        <f>IF(D7&gt;0,E7/D7*100,0)</f>
        <v>48.4</v>
      </c>
    </row>
    <row r="8" spans="1:7" ht="16.5" thickBot="1">
      <c r="A8" s="91"/>
      <c r="B8" s="92" t="s">
        <v>178</v>
      </c>
      <c r="C8" s="93">
        <f>C9+C12+C16+C19+C23+C11</f>
        <v>564069.7</v>
      </c>
      <c r="D8" s="93">
        <f>D9+D12+D16+D19+D23+D11</f>
        <v>105107.2</v>
      </c>
      <c r="E8" s="93">
        <f>E9+E12+E16+E19+E23+E11</f>
        <v>40894</v>
      </c>
      <c r="F8" s="94">
        <f t="shared" si="0"/>
        <v>7.2</v>
      </c>
      <c r="G8" s="95">
        <f aca="true" t="shared" si="1" ref="G8:G71">IF(D8&gt;0,E8/D8*100,0)</f>
        <v>38.9</v>
      </c>
    </row>
    <row r="9" spans="1:7" ht="31.5">
      <c r="A9" s="40" t="s">
        <v>177</v>
      </c>
      <c r="B9" s="79" t="s">
        <v>176</v>
      </c>
      <c r="C9" s="80">
        <f>C10</f>
        <v>392498.5</v>
      </c>
      <c r="D9" s="80">
        <f>D10</f>
        <v>73237.3</v>
      </c>
      <c r="E9" s="80">
        <f>E10</f>
        <v>25600.8</v>
      </c>
      <c r="F9" s="81">
        <f t="shared" si="0"/>
        <v>6.5</v>
      </c>
      <c r="G9" s="81">
        <f t="shared" si="1"/>
        <v>35</v>
      </c>
    </row>
    <row r="10" spans="1:7" s="12" customFormat="1" ht="31.5">
      <c r="A10" s="41" t="s">
        <v>175</v>
      </c>
      <c r="B10" s="43" t="s">
        <v>174</v>
      </c>
      <c r="C10" s="38">
        <v>392498.5</v>
      </c>
      <c r="D10" s="38">
        <v>73237.3</v>
      </c>
      <c r="E10" s="38">
        <v>25600.8</v>
      </c>
      <c r="F10" s="55">
        <f t="shared" si="0"/>
        <v>6.5</v>
      </c>
      <c r="G10" s="81">
        <f t="shared" si="1"/>
        <v>35</v>
      </c>
    </row>
    <row r="11" spans="1:7" s="12" customFormat="1" ht="31.5">
      <c r="A11" s="42" t="s">
        <v>209</v>
      </c>
      <c r="B11" s="44" t="s">
        <v>208</v>
      </c>
      <c r="C11" s="39">
        <v>21293</v>
      </c>
      <c r="D11" s="39">
        <v>5216.9</v>
      </c>
      <c r="E11" s="39">
        <v>1811.1</v>
      </c>
      <c r="F11" s="56">
        <f t="shared" si="0"/>
        <v>8.5</v>
      </c>
      <c r="G11" s="81">
        <f t="shared" si="1"/>
        <v>34.7</v>
      </c>
    </row>
    <row r="12" spans="1:7" s="12" customFormat="1" ht="31.5">
      <c r="A12" s="42" t="s">
        <v>173</v>
      </c>
      <c r="B12" s="44" t="s">
        <v>172</v>
      </c>
      <c r="C12" s="39">
        <f>SUM(C13:C14)+C15</f>
        <v>24345.7</v>
      </c>
      <c r="D12" s="39">
        <f>SUM(D13:D14)+D15</f>
        <v>6162.3</v>
      </c>
      <c r="E12" s="39">
        <f>SUM(E13:E15)</f>
        <v>4937.3</v>
      </c>
      <c r="F12" s="56">
        <f t="shared" si="0"/>
        <v>20.3</v>
      </c>
      <c r="G12" s="81">
        <f t="shared" si="1"/>
        <v>80.1</v>
      </c>
    </row>
    <row r="13" spans="1:7" s="12" customFormat="1" ht="31.5">
      <c r="A13" s="41" t="s">
        <v>197</v>
      </c>
      <c r="B13" s="43" t="s">
        <v>171</v>
      </c>
      <c r="C13" s="38">
        <v>21298.2</v>
      </c>
      <c r="D13" s="38">
        <v>5400</v>
      </c>
      <c r="E13" s="38">
        <v>4829.4</v>
      </c>
      <c r="F13" s="56">
        <f t="shared" si="0"/>
        <v>22.7</v>
      </c>
      <c r="G13" s="81">
        <f t="shared" si="1"/>
        <v>89.4</v>
      </c>
    </row>
    <row r="14" spans="1:7" s="12" customFormat="1" ht="31.5">
      <c r="A14" s="41" t="s">
        <v>198</v>
      </c>
      <c r="B14" s="43" t="s">
        <v>170</v>
      </c>
      <c r="C14" s="38">
        <v>1500</v>
      </c>
      <c r="D14" s="38">
        <v>387.8</v>
      </c>
      <c r="E14" s="38">
        <v>1</v>
      </c>
      <c r="F14" s="56">
        <f t="shared" si="0"/>
        <v>0.1</v>
      </c>
      <c r="G14" s="81">
        <f t="shared" si="1"/>
        <v>0.3</v>
      </c>
    </row>
    <row r="15" spans="1:7" s="12" customFormat="1" ht="31.5">
      <c r="A15" s="41" t="s">
        <v>199</v>
      </c>
      <c r="B15" s="43" t="s">
        <v>200</v>
      </c>
      <c r="C15" s="38">
        <v>1547.5</v>
      </c>
      <c r="D15" s="38">
        <v>374.5</v>
      </c>
      <c r="E15" s="38">
        <v>106.9</v>
      </c>
      <c r="F15" s="56">
        <f t="shared" si="0"/>
        <v>6.9</v>
      </c>
      <c r="G15" s="81">
        <f t="shared" si="1"/>
        <v>28.5</v>
      </c>
    </row>
    <row r="16" spans="1:7" s="12" customFormat="1" ht="31.5">
      <c r="A16" s="42" t="s">
        <v>169</v>
      </c>
      <c r="B16" s="44" t="s">
        <v>168</v>
      </c>
      <c r="C16" s="39">
        <f>SUM(C17:C18)</f>
        <v>113576</v>
      </c>
      <c r="D16" s="39">
        <f>SUM(D17:D18)</f>
        <v>18022.7</v>
      </c>
      <c r="E16" s="39">
        <f>SUM(E17:E18)</f>
        <v>6933.4</v>
      </c>
      <c r="F16" s="56">
        <f t="shared" si="0"/>
        <v>6.1</v>
      </c>
      <c r="G16" s="81">
        <f t="shared" si="1"/>
        <v>38.5</v>
      </c>
    </row>
    <row r="17" spans="1:7" s="12" customFormat="1" ht="31.5">
      <c r="A17" s="41" t="s">
        <v>167</v>
      </c>
      <c r="B17" s="43" t="s">
        <v>166</v>
      </c>
      <c r="C17" s="38">
        <v>22211.8</v>
      </c>
      <c r="D17" s="38">
        <v>2558.8</v>
      </c>
      <c r="E17" s="38">
        <v>911</v>
      </c>
      <c r="F17" s="56">
        <f t="shared" si="0"/>
        <v>4.1</v>
      </c>
      <c r="G17" s="81">
        <f t="shared" si="1"/>
        <v>35.6</v>
      </c>
    </row>
    <row r="18" spans="1:7" s="12" customFormat="1" ht="31.5">
      <c r="A18" s="41" t="s">
        <v>165</v>
      </c>
      <c r="B18" s="43" t="s">
        <v>164</v>
      </c>
      <c r="C18" s="38">
        <v>91364.2</v>
      </c>
      <c r="D18" s="38">
        <v>15463.9</v>
      </c>
      <c r="E18" s="38">
        <v>6022.4</v>
      </c>
      <c r="F18" s="56">
        <f t="shared" si="0"/>
        <v>6.6</v>
      </c>
      <c r="G18" s="81">
        <f t="shared" si="1"/>
        <v>38.9</v>
      </c>
    </row>
    <row r="19" spans="1:7" s="12" customFormat="1" ht="31.5">
      <c r="A19" s="42" t="s">
        <v>163</v>
      </c>
      <c r="B19" s="44" t="s">
        <v>162</v>
      </c>
      <c r="C19" s="39">
        <f>SUM(C20:C22)</f>
        <v>12356.5</v>
      </c>
      <c r="D19" s="39">
        <f>SUM(D20:D22)</f>
        <v>2468</v>
      </c>
      <c r="E19" s="39">
        <f>SUM(E20:E22)</f>
        <v>1611.4</v>
      </c>
      <c r="F19" s="56">
        <f t="shared" si="0"/>
        <v>13</v>
      </c>
      <c r="G19" s="81">
        <f t="shared" si="1"/>
        <v>65.3</v>
      </c>
    </row>
    <row r="20" spans="1:7" s="12" customFormat="1" ht="47.25">
      <c r="A20" s="41" t="s">
        <v>161</v>
      </c>
      <c r="B20" s="43" t="s">
        <v>160</v>
      </c>
      <c r="C20" s="38">
        <v>8838</v>
      </c>
      <c r="D20" s="38">
        <v>1942</v>
      </c>
      <c r="E20" s="38">
        <v>456</v>
      </c>
      <c r="F20" s="56">
        <f t="shared" si="0"/>
        <v>5.2</v>
      </c>
      <c r="G20" s="81">
        <f t="shared" si="1"/>
        <v>23.5</v>
      </c>
    </row>
    <row r="21" spans="1:7" s="12" customFormat="1" ht="94.5">
      <c r="A21" s="41" t="s">
        <v>226</v>
      </c>
      <c r="B21" s="25" t="s">
        <v>227</v>
      </c>
      <c r="C21" s="38">
        <v>519.2</v>
      </c>
      <c r="D21" s="38">
        <v>114.2</v>
      </c>
      <c r="E21" s="38">
        <v>39.5</v>
      </c>
      <c r="F21" s="56">
        <f t="shared" si="0"/>
        <v>7.6</v>
      </c>
      <c r="G21" s="81">
        <f t="shared" si="1"/>
        <v>34.6</v>
      </c>
    </row>
    <row r="22" spans="1:7" s="12" customFormat="1" ht="47.25">
      <c r="A22" s="41" t="s">
        <v>159</v>
      </c>
      <c r="B22" s="43" t="s">
        <v>158</v>
      </c>
      <c r="C22" s="38">
        <v>2999.3</v>
      </c>
      <c r="D22" s="38">
        <v>411.8</v>
      </c>
      <c r="E22" s="38">
        <v>1115.9</v>
      </c>
      <c r="F22" s="56">
        <f t="shared" si="0"/>
        <v>37.2</v>
      </c>
      <c r="G22" s="60" t="s">
        <v>240</v>
      </c>
    </row>
    <row r="23" spans="1:7" s="12" customFormat="1" ht="32.25" thickBot="1">
      <c r="A23" s="144" t="s">
        <v>157</v>
      </c>
      <c r="B23" s="145" t="s">
        <v>156</v>
      </c>
      <c r="C23" s="146"/>
      <c r="D23" s="146"/>
      <c r="E23" s="146"/>
      <c r="F23" s="61">
        <f t="shared" si="0"/>
        <v>0</v>
      </c>
      <c r="G23" s="126">
        <f t="shared" si="1"/>
        <v>0</v>
      </c>
    </row>
    <row r="24" spans="1:7" ht="16.5" thickBot="1">
      <c r="A24" s="96"/>
      <c r="B24" s="92" t="s">
        <v>155</v>
      </c>
      <c r="C24" s="93">
        <f>C25+C33+C34+C35+C39+C50</f>
        <v>65748</v>
      </c>
      <c r="D24" s="93">
        <f>D25+D33+D34+D35+D39+D50</f>
        <v>16660.2</v>
      </c>
      <c r="E24" s="93">
        <f>E25+E33+E34+E35+E39+E50</f>
        <v>18022</v>
      </c>
      <c r="F24" s="94">
        <f t="shared" si="0"/>
        <v>27.4</v>
      </c>
      <c r="G24" s="147">
        <f t="shared" si="1"/>
        <v>108.2</v>
      </c>
    </row>
    <row r="25" spans="1:7" ht="63.75" thickBot="1">
      <c r="A25" s="40" t="s">
        <v>154</v>
      </c>
      <c r="B25" s="79" t="s">
        <v>193</v>
      </c>
      <c r="C25" s="80">
        <f>C26+C27+C28+C29+C30+C31+C32</f>
        <v>39970.7</v>
      </c>
      <c r="D25" s="80">
        <f>D26+D27+D28+D29+D30+D31+D32</f>
        <v>9297.5</v>
      </c>
      <c r="E25" s="80">
        <f>SUM(E26:E32)</f>
        <v>1732.2</v>
      </c>
      <c r="F25" s="81">
        <f t="shared" si="0"/>
        <v>4.3</v>
      </c>
      <c r="G25" s="81">
        <f t="shared" si="1"/>
        <v>18.6</v>
      </c>
    </row>
    <row r="26" spans="1:7" ht="60" customHeight="1">
      <c r="A26" s="46" t="s">
        <v>153</v>
      </c>
      <c r="B26" s="47" t="s">
        <v>152</v>
      </c>
      <c r="C26" s="1">
        <v>86</v>
      </c>
      <c r="D26" s="1">
        <v>4834.5</v>
      </c>
      <c r="E26" s="1"/>
      <c r="F26" s="57">
        <f t="shared" si="0"/>
        <v>0</v>
      </c>
      <c r="G26" s="81">
        <f t="shared" si="1"/>
        <v>0</v>
      </c>
    </row>
    <row r="27" spans="1:7" ht="59.25" customHeight="1">
      <c r="A27" s="46" t="s">
        <v>195</v>
      </c>
      <c r="B27" s="47" t="s">
        <v>196</v>
      </c>
      <c r="C27" s="1"/>
      <c r="D27" s="1">
        <v>450</v>
      </c>
      <c r="E27" s="45"/>
      <c r="F27" s="58">
        <f t="shared" si="0"/>
        <v>0</v>
      </c>
      <c r="G27" s="81">
        <f t="shared" si="1"/>
        <v>0</v>
      </c>
    </row>
    <row r="28" spans="1:7" s="12" customFormat="1" ht="78.75">
      <c r="A28" s="41" t="s">
        <v>194</v>
      </c>
      <c r="B28" s="43" t="s">
        <v>151</v>
      </c>
      <c r="C28" s="38">
        <v>19357.3</v>
      </c>
      <c r="D28" s="38">
        <v>3160.7</v>
      </c>
      <c r="E28" s="38">
        <v>897.1</v>
      </c>
      <c r="F28" s="60">
        <f t="shared" si="0"/>
        <v>4.6</v>
      </c>
      <c r="G28" s="81">
        <f t="shared" si="1"/>
        <v>28.4</v>
      </c>
    </row>
    <row r="29" spans="1:7" s="12" customFormat="1" ht="94.5">
      <c r="A29" s="41" t="s">
        <v>150</v>
      </c>
      <c r="B29" s="43" t="s">
        <v>149</v>
      </c>
      <c r="C29" s="38">
        <v>1800</v>
      </c>
      <c r="D29" s="38"/>
      <c r="E29" s="38">
        <v>188.2</v>
      </c>
      <c r="F29" s="60">
        <f t="shared" si="0"/>
        <v>10.5</v>
      </c>
      <c r="G29" s="81">
        <f t="shared" si="1"/>
        <v>0</v>
      </c>
    </row>
    <row r="30" spans="1:7" s="12" customFormat="1" ht="94.5">
      <c r="A30" s="41" t="s">
        <v>148</v>
      </c>
      <c r="B30" s="43" t="s">
        <v>147</v>
      </c>
      <c r="C30" s="38">
        <v>15117.4</v>
      </c>
      <c r="D30" s="38"/>
      <c r="E30" s="38">
        <v>369.5</v>
      </c>
      <c r="F30" s="60">
        <f t="shared" si="0"/>
        <v>2.4</v>
      </c>
      <c r="G30" s="81">
        <f t="shared" si="1"/>
        <v>0</v>
      </c>
    </row>
    <row r="31" spans="1:7" s="12" customFormat="1" ht="31.5">
      <c r="A31" s="41" t="s">
        <v>146</v>
      </c>
      <c r="B31" s="43" t="s">
        <v>145</v>
      </c>
      <c r="C31" s="38">
        <v>200</v>
      </c>
      <c r="D31" s="38"/>
      <c r="E31" s="38"/>
      <c r="F31" s="60">
        <f t="shared" si="0"/>
        <v>0</v>
      </c>
      <c r="G31" s="81">
        <f t="shared" si="1"/>
        <v>0</v>
      </c>
    </row>
    <row r="32" spans="1:7" s="12" customFormat="1" ht="94.5">
      <c r="A32" s="41" t="s">
        <v>144</v>
      </c>
      <c r="B32" s="43" t="s">
        <v>143</v>
      </c>
      <c r="C32" s="38">
        <v>3410</v>
      </c>
      <c r="D32" s="38">
        <v>852.3</v>
      </c>
      <c r="E32" s="38">
        <v>277.4</v>
      </c>
      <c r="F32" s="60">
        <f t="shared" si="0"/>
        <v>8.1</v>
      </c>
      <c r="G32" s="81">
        <f t="shared" si="1"/>
        <v>32.5</v>
      </c>
    </row>
    <row r="33" spans="1:7" s="12" customFormat="1" ht="31.5">
      <c r="A33" s="42" t="s">
        <v>142</v>
      </c>
      <c r="B33" s="44" t="s">
        <v>141</v>
      </c>
      <c r="C33" s="39">
        <v>4232.3</v>
      </c>
      <c r="D33" s="39">
        <v>1904.3</v>
      </c>
      <c r="E33" s="39">
        <v>6.3</v>
      </c>
      <c r="F33" s="60">
        <f t="shared" si="0"/>
        <v>0.1</v>
      </c>
      <c r="G33" s="81">
        <f t="shared" si="1"/>
        <v>0.3</v>
      </c>
    </row>
    <row r="34" spans="1:7" s="12" customFormat="1" ht="31.5">
      <c r="A34" s="42" t="s">
        <v>140</v>
      </c>
      <c r="B34" s="44" t="s">
        <v>139</v>
      </c>
      <c r="C34" s="39">
        <v>175</v>
      </c>
      <c r="D34" s="39">
        <v>43.3</v>
      </c>
      <c r="E34" s="39">
        <v>14877.3</v>
      </c>
      <c r="F34" s="60" t="s">
        <v>240</v>
      </c>
      <c r="G34" s="60" t="s">
        <v>240</v>
      </c>
    </row>
    <row r="35" spans="1:7" s="12" customFormat="1" ht="31.5">
      <c r="A35" s="42" t="s">
        <v>138</v>
      </c>
      <c r="B35" s="44" t="s">
        <v>137</v>
      </c>
      <c r="C35" s="39">
        <f>SUM(C36:C38)</f>
        <v>17000</v>
      </c>
      <c r="D35" s="39">
        <f>SUM(D36:D38)</f>
        <v>3406</v>
      </c>
      <c r="E35" s="39">
        <f>SUM(E36:E38)</f>
        <v>1245.6</v>
      </c>
      <c r="F35" s="60">
        <f t="shared" si="0"/>
        <v>7.3</v>
      </c>
      <c r="G35" s="81">
        <f t="shared" si="1"/>
        <v>36.6</v>
      </c>
    </row>
    <row r="36" spans="1:7" s="12" customFormat="1" ht="94.5">
      <c r="A36" s="41" t="s">
        <v>136</v>
      </c>
      <c r="B36" s="43" t="s">
        <v>135</v>
      </c>
      <c r="C36" s="38">
        <v>5000</v>
      </c>
      <c r="D36" s="38">
        <v>400</v>
      </c>
      <c r="E36" s="38"/>
      <c r="F36" s="60">
        <f t="shared" si="0"/>
        <v>0</v>
      </c>
      <c r="G36" s="81">
        <f t="shared" si="1"/>
        <v>0</v>
      </c>
    </row>
    <row r="37" spans="1:7" s="12" customFormat="1" ht="63">
      <c r="A37" s="41" t="s">
        <v>134</v>
      </c>
      <c r="B37" s="43" t="s">
        <v>133</v>
      </c>
      <c r="C37" s="38">
        <v>10000</v>
      </c>
      <c r="D37" s="38">
        <v>2504</v>
      </c>
      <c r="E37" s="38">
        <v>360</v>
      </c>
      <c r="F37" s="60">
        <f t="shared" si="0"/>
        <v>3.6</v>
      </c>
      <c r="G37" s="81">
        <f t="shared" si="1"/>
        <v>14.4</v>
      </c>
    </row>
    <row r="38" spans="1:7" s="12" customFormat="1" ht="78.75">
      <c r="A38" s="41" t="s">
        <v>241</v>
      </c>
      <c r="B38" s="43" t="s">
        <v>242</v>
      </c>
      <c r="C38" s="38">
        <v>2000</v>
      </c>
      <c r="D38" s="38">
        <v>502</v>
      </c>
      <c r="E38" s="38">
        <v>885.6</v>
      </c>
      <c r="F38" s="60">
        <f t="shared" si="0"/>
        <v>44.3</v>
      </c>
      <c r="G38" s="81">
        <f t="shared" si="1"/>
        <v>176.4</v>
      </c>
    </row>
    <row r="39" spans="1:7" s="12" customFormat="1" ht="31.5">
      <c r="A39" s="42" t="s">
        <v>132</v>
      </c>
      <c r="B39" s="44" t="s">
        <v>131</v>
      </c>
      <c r="C39" s="39">
        <f>SUM(C40:C49)</f>
        <v>4370</v>
      </c>
      <c r="D39" s="39">
        <f>SUM(D40:D49)</f>
        <v>2009.1</v>
      </c>
      <c r="E39" s="39">
        <f>SUM(E40:E49)</f>
        <v>160.6</v>
      </c>
      <c r="F39" s="60">
        <f t="shared" si="0"/>
        <v>3.7</v>
      </c>
      <c r="G39" s="81">
        <f t="shared" si="1"/>
        <v>8</v>
      </c>
    </row>
    <row r="40" spans="1:7" s="12" customFormat="1" ht="126">
      <c r="A40" s="41" t="s">
        <v>130</v>
      </c>
      <c r="B40" s="43" t="s">
        <v>191</v>
      </c>
      <c r="C40" s="38">
        <v>1.4</v>
      </c>
      <c r="D40" s="38">
        <v>0.4</v>
      </c>
      <c r="E40" s="38"/>
      <c r="F40" s="59">
        <f t="shared" si="0"/>
        <v>0</v>
      </c>
      <c r="G40" s="81">
        <f>IF(D40&gt;0,E40/D40*100,0)</f>
        <v>0</v>
      </c>
    </row>
    <row r="41" spans="1:7" s="12" customFormat="1" ht="8.25" customHeight="1">
      <c r="A41" s="52" t="s">
        <v>225</v>
      </c>
      <c r="B41" s="51" t="s">
        <v>224</v>
      </c>
      <c r="C41" s="38"/>
      <c r="D41" s="38"/>
      <c r="E41" s="38"/>
      <c r="F41" s="59"/>
      <c r="G41" s="81">
        <f t="shared" si="1"/>
        <v>0</v>
      </c>
    </row>
    <row r="42" spans="1:7" s="12" customFormat="1" ht="78.75">
      <c r="A42" s="41" t="s">
        <v>202</v>
      </c>
      <c r="B42" s="43" t="s">
        <v>203</v>
      </c>
      <c r="C42" s="38">
        <v>506.6</v>
      </c>
      <c r="D42" s="38">
        <v>142</v>
      </c>
      <c r="E42" s="38">
        <v>11.7</v>
      </c>
      <c r="F42" s="60">
        <f aca="true" t="shared" si="2" ref="F42:F59">IF(C42&gt;0,E42/C42*100,0)</f>
        <v>2.3</v>
      </c>
      <c r="G42" s="81">
        <f t="shared" si="1"/>
        <v>8.2</v>
      </c>
    </row>
    <row r="43" spans="1:7" s="12" customFormat="1" ht="110.25">
      <c r="A43" s="41" t="s">
        <v>129</v>
      </c>
      <c r="B43" s="43" t="s">
        <v>128</v>
      </c>
      <c r="C43" s="38">
        <v>1130.7</v>
      </c>
      <c r="D43" s="38">
        <v>309.6</v>
      </c>
      <c r="E43" s="38">
        <v>41</v>
      </c>
      <c r="F43" s="60">
        <f t="shared" si="2"/>
        <v>3.6</v>
      </c>
      <c r="G43" s="81">
        <f t="shared" si="1"/>
        <v>13.2</v>
      </c>
    </row>
    <row r="44" spans="1:7" s="12" customFormat="1" ht="77.25" customHeight="1">
      <c r="A44" s="41" t="s">
        <v>127</v>
      </c>
      <c r="B44" s="43" t="s">
        <v>126</v>
      </c>
      <c r="C44" s="38">
        <v>1.3</v>
      </c>
      <c r="D44" s="38"/>
      <c r="E44" s="38"/>
      <c r="F44" s="60">
        <f t="shared" si="2"/>
        <v>0</v>
      </c>
      <c r="G44" s="81">
        <f t="shared" si="1"/>
        <v>0</v>
      </c>
    </row>
    <row r="45" spans="1:7" s="12" customFormat="1" ht="31.5">
      <c r="A45" s="41" t="s">
        <v>125</v>
      </c>
      <c r="B45" s="43" t="s">
        <v>218</v>
      </c>
      <c r="C45" s="38">
        <v>53.9</v>
      </c>
      <c r="D45" s="38">
        <v>12.9</v>
      </c>
      <c r="E45" s="38"/>
      <c r="F45" s="60">
        <f t="shared" si="2"/>
        <v>0</v>
      </c>
      <c r="G45" s="81">
        <f t="shared" si="1"/>
        <v>0</v>
      </c>
    </row>
    <row r="46" spans="1:7" s="12" customFormat="1" ht="6" customHeight="1">
      <c r="A46" s="24" t="s">
        <v>219</v>
      </c>
      <c r="B46" s="25" t="s">
        <v>220</v>
      </c>
      <c r="C46" s="1"/>
      <c r="D46" s="1"/>
      <c r="E46" s="1"/>
      <c r="F46" s="56">
        <f t="shared" si="2"/>
        <v>0</v>
      </c>
      <c r="G46" s="81">
        <f t="shared" si="1"/>
        <v>0</v>
      </c>
    </row>
    <row r="47" spans="1:7" s="12" customFormat="1" ht="78.75">
      <c r="A47" s="41" t="s">
        <v>124</v>
      </c>
      <c r="B47" s="43" t="s">
        <v>123</v>
      </c>
      <c r="C47" s="38">
        <v>214</v>
      </c>
      <c r="D47" s="38"/>
      <c r="E47" s="38">
        <v>67</v>
      </c>
      <c r="F47" s="60">
        <f t="shared" si="2"/>
        <v>31.3</v>
      </c>
      <c r="G47" s="81">
        <f t="shared" si="1"/>
        <v>0</v>
      </c>
    </row>
    <row r="48" spans="1:7" s="12" customFormat="1" ht="47.25">
      <c r="A48" s="41" t="s">
        <v>204</v>
      </c>
      <c r="B48" s="43" t="s">
        <v>205</v>
      </c>
      <c r="C48" s="38"/>
      <c r="D48" s="38"/>
      <c r="E48" s="38">
        <v>6</v>
      </c>
      <c r="F48" s="59">
        <f t="shared" si="2"/>
        <v>0</v>
      </c>
      <c r="G48" s="81">
        <f t="shared" si="1"/>
        <v>0</v>
      </c>
    </row>
    <row r="49" spans="1:7" s="12" customFormat="1" ht="63">
      <c r="A49" s="41" t="s">
        <v>122</v>
      </c>
      <c r="B49" s="43" t="s">
        <v>121</v>
      </c>
      <c r="C49" s="38">
        <v>2462.1</v>
      </c>
      <c r="D49" s="38">
        <v>1544.2</v>
      </c>
      <c r="E49" s="38">
        <v>34.9</v>
      </c>
      <c r="F49" s="60">
        <f t="shared" si="2"/>
        <v>1.4</v>
      </c>
      <c r="G49" s="81">
        <f t="shared" si="1"/>
        <v>2.3</v>
      </c>
    </row>
    <row r="50" spans="1:7" ht="31.5">
      <c r="A50" s="98" t="s">
        <v>120</v>
      </c>
      <c r="B50" s="99" t="s">
        <v>119</v>
      </c>
      <c r="C50" s="82">
        <f>C51+C52</f>
        <v>0</v>
      </c>
      <c r="D50" s="82">
        <f>D51+D52</f>
        <v>0</v>
      </c>
      <c r="E50" s="82">
        <f>E51+E52</f>
        <v>0</v>
      </c>
      <c r="F50" s="83">
        <f t="shared" si="2"/>
        <v>0</v>
      </c>
      <c r="G50" s="95">
        <f t="shared" si="1"/>
        <v>0</v>
      </c>
    </row>
    <row r="51" spans="1:7" ht="31.5">
      <c r="A51" s="41" t="s">
        <v>118</v>
      </c>
      <c r="B51" s="43" t="s">
        <v>117</v>
      </c>
      <c r="C51" s="39"/>
      <c r="D51" s="39"/>
      <c r="E51" s="38"/>
      <c r="F51" s="60">
        <f t="shared" si="2"/>
        <v>0</v>
      </c>
      <c r="G51" s="100">
        <f t="shared" si="1"/>
        <v>0</v>
      </c>
    </row>
    <row r="52" spans="1:7" ht="32.25" thickBot="1">
      <c r="A52" s="41" t="s">
        <v>116</v>
      </c>
      <c r="B52" s="101" t="s">
        <v>115</v>
      </c>
      <c r="C52" s="102"/>
      <c r="D52" s="102"/>
      <c r="E52" s="102"/>
      <c r="F52" s="103">
        <f t="shared" si="2"/>
        <v>0</v>
      </c>
      <c r="G52" s="100">
        <f t="shared" si="1"/>
        <v>0</v>
      </c>
    </row>
    <row r="53" spans="1:7" ht="31.5">
      <c r="A53" s="84" t="s">
        <v>114</v>
      </c>
      <c r="B53" s="104" t="s">
        <v>113</v>
      </c>
      <c r="C53" s="105">
        <f>C54+C59+C61+C60</f>
        <v>1627199.6</v>
      </c>
      <c r="D53" s="105">
        <f>D54+D59+D61+D60</f>
        <v>210287.6</v>
      </c>
      <c r="E53" s="105">
        <f>E54+E59+E61+E60</f>
        <v>51630.2</v>
      </c>
      <c r="F53" s="97">
        <f t="shared" si="2"/>
        <v>3.2</v>
      </c>
      <c r="G53" s="95">
        <f t="shared" si="1"/>
        <v>24.6</v>
      </c>
    </row>
    <row r="54" spans="1:7" ht="31.5">
      <c r="A54" s="24" t="s">
        <v>112</v>
      </c>
      <c r="B54" s="25" t="s">
        <v>111</v>
      </c>
      <c r="C54" s="2">
        <f>SUM(C55:C58)</f>
        <v>1627104.5</v>
      </c>
      <c r="D54" s="2">
        <f>SUM(D55:D58)</f>
        <v>211901.5</v>
      </c>
      <c r="E54" s="2">
        <f>SUM(E55:E58)</f>
        <v>67965.1</v>
      </c>
      <c r="F54" s="61">
        <f t="shared" si="2"/>
        <v>4.2</v>
      </c>
      <c r="G54" s="81">
        <f t="shared" si="1"/>
        <v>32.1</v>
      </c>
    </row>
    <row r="55" spans="1:7" ht="31.5">
      <c r="A55" s="24" t="s">
        <v>228</v>
      </c>
      <c r="B55" s="25" t="s">
        <v>110</v>
      </c>
      <c r="C55" s="1">
        <v>126681.2</v>
      </c>
      <c r="D55" s="1">
        <v>31670.3</v>
      </c>
      <c r="E55" s="1">
        <v>9501.1</v>
      </c>
      <c r="F55" s="61">
        <f t="shared" si="2"/>
        <v>7.5</v>
      </c>
      <c r="G55" s="81">
        <f t="shared" si="1"/>
        <v>30</v>
      </c>
    </row>
    <row r="56" spans="1:7" ht="31.5">
      <c r="A56" s="24" t="s">
        <v>229</v>
      </c>
      <c r="B56" s="25" t="s">
        <v>109</v>
      </c>
      <c r="C56" s="1">
        <v>691349.7</v>
      </c>
      <c r="D56" s="1">
        <v>485.7</v>
      </c>
      <c r="E56" s="1"/>
      <c r="F56" s="61">
        <f t="shared" si="2"/>
        <v>0</v>
      </c>
      <c r="G56" s="81">
        <f t="shared" si="1"/>
        <v>0</v>
      </c>
    </row>
    <row r="57" spans="1:7" ht="31.5">
      <c r="A57" s="24" t="s">
        <v>230</v>
      </c>
      <c r="B57" s="25" t="s">
        <v>108</v>
      </c>
      <c r="C57" s="1">
        <v>809073.6</v>
      </c>
      <c r="D57" s="1">
        <v>179745.5</v>
      </c>
      <c r="E57" s="1">
        <v>58464</v>
      </c>
      <c r="F57" s="61">
        <f t="shared" si="2"/>
        <v>7.2</v>
      </c>
      <c r="G57" s="81">
        <f t="shared" si="1"/>
        <v>32.5</v>
      </c>
    </row>
    <row r="58" spans="1:7" ht="31.5">
      <c r="A58" s="24" t="s">
        <v>231</v>
      </c>
      <c r="B58" s="25" t="s">
        <v>107</v>
      </c>
      <c r="C58" s="1"/>
      <c r="D58" s="1"/>
      <c r="E58" s="1"/>
      <c r="F58" s="61">
        <f t="shared" si="2"/>
        <v>0</v>
      </c>
      <c r="G58" s="81">
        <f t="shared" si="1"/>
        <v>0</v>
      </c>
    </row>
    <row r="59" spans="1:7" ht="31.5">
      <c r="A59" s="26" t="s">
        <v>106</v>
      </c>
      <c r="B59" s="27" t="s">
        <v>105</v>
      </c>
      <c r="C59" s="2">
        <v>1709</v>
      </c>
      <c r="D59" s="2"/>
      <c r="E59" s="2"/>
      <c r="F59" s="61">
        <f t="shared" si="2"/>
        <v>0</v>
      </c>
      <c r="G59" s="81">
        <f t="shared" si="1"/>
        <v>0</v>
      </c>
    </row>
    <row r="60" spans="1:7" ht="94.5">
      <c r="A60" s="113" t="s">
        <v>192</v>
      </c>
      <c r="B60" s="114" t="s">
        <v>201</v>
      </c>
      <c r="C60" s="115"/>
      <c r="D60" s="115"/>
      <c r="E60" s="115"/>
      <c r="F60" s="116"/>
      <c r="G60" s="117">
        <f t="shared" si="1"/>
        <v>0</v>
      </c>
    </row>
    <row r="61" spans="1:7" ht="32.25" thickBot="1">
      <c r="A61" s="118" t="s">
        <v>104</v>
      </c>
      <c r="B61" s="119" t="s">
        <v>103</v>
      </c>
      <c r="C61" s="120">
        <v>-1613.9</v>
      </c>
      <c r="D61" s="120">
        <v>-1613.9</v>
      </c>
      <c r="E61" s="120">
        <v>-16334.9</v>
      </c>
      <c r="F61" s="116">
        <v>100</v>
      </c>
      <c r="G61" s="117">
        <v>100</v>
      </c>
    </row>
    <row r="62" spans="1:7" ht="32.25" thickBot="1">
      <c r="A62" s="121" t="s">
        <v>102</v>
      </c>
      <c r="B62" s="122" t="s">
        <v>101</v>
      </c>
      <c r="C62" s="123">
        <f>C7+C53</f>
        <v>2257017.3</v>
      </c>
      <c r="D62" s="123">
        <f>D7+D53</f>
        <v>332055</v>
      </c>
      <c r="E62" s="123">
        <f>E7+E53</f>
        <v>110546.2</v>
      </c>
      <c r="F62" s="124">
        <f>IF(C62&gt;0,E62/C62*100,0)</f>
        <v>4.9</v>
      </c>
      <c r="G62" s="107">
        <f t="shared" si="1"/>
        <v>33.3</v>
      </c>
    </row>
    <row r="63" spans="1:7" ht="15.75">
      <c r="A63" s="15"/>
      <c r="B63" s="16"/>
      <c r="C63" s="65"/>
      <c r="D63" s="65"/>
      <c r="E63" s="65"/>
      <c r="F63" s="66"/>
      <c r="G63" s="81">
        <f t="shared" si="1"/>
        <v>0</v>
      </c>
    </row>
    <row r="64" spans="1:10" ht="15.75">
      <c r="A64" s="17"/>
      <c r="B64" s="18" t="s">
        <v>100</v>
      </c>
      <c r="C64" s="28"/>
      <c r="D64" s="28"/>
      <c r="E64" s="28"/>
      <c r="F64" s="62"/>
      <c r="G64" s="81">
        <f t="shared" si="1"/>
        <v>0</v>
      </c>
      <c r="J64" s="140"/>
    </row>
    <row r="65" spans="1:12" ht="15.75">
      <c r="A65" s="85" t="s">
        <v>99</v>
      </c>
      <c r="B65" s="86" t="s">
        <v>98</v>
      </c>
      <c r="C65" s="87">
        <f>SUM(C66:C73)</f>
        <v>150690.8</v>
      </c>
      <c r="D65" s="87">
        <f>SUM(D66:D73)</f>
        <v>30711.2</v>
      </c>
      <c r="E65" s="87">
        <f>SUM(E66:E73)</f>
        <v>7334.5</v>
      </c>
      <c r="F65" s="88">
        <f aca="true" t="shared" si="3" ref="F65:F96">IF(C65&gt;0,E65/C65*100,0)</f>
        <v>4.9</v>
      </c>
      <c r="G65" s="95">
        <f t="shared" si="1"/>
        <v>23.9</v>
      </c>
      <c r="L65" s="141"/>
    </row>
    <row r="66" spans="1:7" ht="31.5">
      <c r="A66" s="13" t="s">
        <v>97</v>
      </c>
      <c r="B66" s="14" t="s">
        <v>96</v>
      </c>
      <c r="C66" s="29">
        <v>2694</v>
      </c>
      <c r="D66" s="29">
        <v>625.8</v>
      </c>
      <c r="E66" s="28">
        <v>176.6</v>
      </c>
      <c r="F66" s="62">
        <f t="shared" si="3"/>
        <v>6.6</v>
      </c>
      <c r="G66" s="81">
        <f t="shared" si="1"/>
        <v>28.2</v>
      </c>
    </row>
    <row r="67" spans="1:10" ht="63">
      <c r="A67" s="13" t="s">
        <v>95</v>
      </c>
      <c r="B67" s="14" t="s">
        <v>94</v>
      </c>
      <c r="C67" s="29">
        <v>4447.1</v>
      </c>
      <c r="D67" s="29">
        <v>1141.7</v>
      </c>
      <c r="E67" s="28">
        <v>306.1</v>
      </c>
      <c r="F67" s="62">
        <f t="shared" si="3"/>
        <v>6.9</v>
      </c>
      <c r="G67" s="81">
        <f t="shared" si="1"/>
        <v>26.8</v>
      </c>
      <c r="J67" s="139"/>
    </row>
    <row r="68" spans="1:7" ht="47.25">
      <c r="A68" s="13" t="s">
        <v>93</v>
      </c>
      <c r="B68" s="14" t="s">
        <v>92</v>
      </c>
      <c r="C68" s="29">
        <v>71046.7</v>
      </c>
      <c r="D68" s="29">
        <v>15922.3</v>
      </c>
      <c r="E68" s="31">
        <v>3441.1</v>
      </c>
      <c r="F68" s="62">
        <f t="shared" si="3"/>
        <v>4.8</v>
      </c>
      <c r="G68" s="81">
        <f t="shared" si="1"/>
        <v>21.6</v>
      </c>
    </row>
    <row r="69" spans="1:7" ht="15.75">
      <c r="A69" s="13" t="s">
        <v>91</v>
      </c>
      <c r="B69" s="14" t="s">
        <v>90</v>
      </c>
      <c r="C69" s="29">
        <v>149.5</v>
      </c>
      <c r="D69" s="29"/>
      <c r="E69" s="28"/>
      <c r="F69" s="62">
        <f t="shared" si="3"/>
        <v>0</v>
      </c>
      <c r="G69" s="81">
        <f t="shared" si="1"/>
        <v>0</v>
      </c>
    </row>
    <row r="70" spans="1:7" ht="47.25">
      <c r="A70" s="13" t="s">
        <v>89</v>
      </c>
      <c r="B70" s="14" t="s">
        <v>88</v>
      </c>
      <c r="C70" s="29">
        <v>9990.3</v>
      </c>
      <c r="D70" s="29">
        <v>2540.7</v>
      </c>
      <c r="E70" s="28">
        <v>856.9</v>
      </c>
      <c r="F70" s="62">
        <f t="shared" si="3"/>
        <v>8.6</v>
      </c>
      <c r="G70" s="81">
        <f t="shared" si="1"/>
        <v>33.7</v>
      </c>
    </row>
    <row r="71" spans="1:7" ht="15.75">
      <c r="A71" s="13" t="s">
        <v>87</v>
      </c>
      <c r="B71" s="14" t="s">
        <v>86</v>
      </c>
      <c r="C71" s="29"/>
      <c r="D71" s="29"/>
      <c r="E71" s="28"/>
      <c r="F71" s="62">
        <f t="shared" si="3"/>
        <v>0</v>
      </c>
      <c r="G71" s="81">
        <f t="shared" si="1"/>
        <v>0</v>
      </c>
    </row>
    <row r="72" spans="1:7" ht="15.75">
      <c r="A72" s="13" t="s">
        <v>85</v>
      </c>
      <c r="B72" s="14" t="s">
        <v>84</v>
      </c>
      <c r="C72" s="29">
        <v>20975.6</v>
      </c>
      <c r="D72" s="29">
        <v>20</v>
      </c>
      <c r="E72" s="28"/>
      <c r="F72" s="62">
        <f t="shared" si="3"/>
        <v>0</v>
      </c>
      <c r="G72" s="81">
        <f aca="true" t="shared" si="4" ref="G72:G113">IF(D72&gt;0,E72/D72*100,0)</f>
        <v>0</v>
      </c>
    </row>
    <row r="73" spans="1:7" ht="15.75">
      <c r="A73" s="13" t="s">
        <v>83</v>
      </c>
      <c r="B73" s="14" t="s">
        <v>82</v>
      </c>
      <c r="C73" s="29">
        <v>41387.6</v>
      </c>
      <c r="D73" s="29">
        <v>10460.7</v>
      </c>
      <c r="E73" s="28">
        <v>2553.8</v>
      </c>
      <c r="F73" s="62">
        <f t="shared" si="3"/>
        <v>6.2</v>
      </c>
      <c r="G73" s="81">
        <f t="shared" si="4"/>
        <v>24.4</v>
      </c>
    </row>
    <row r="74" spans="1:7" ht="15.75">
      <c r="A74" s="85" t="s">
        <v>81</v>
      </c>
      <c r="B74" s="86" t="s">
        <v>80</v>
      </c>
      <c r="C74" s="87">
        <f>SUM(C75)</f>
        <v>1460.9</v>
      </c>
      <c r="D74" s="87">
        <f>SUM(D75)</f>
        <v>0</v>
      </c>
      <c r="E74" s="87">
        <f>SUM(E75)</f>
        <v>0</v>
      </c>
      <c r="F74" s="88">
        <f t="shared" si="3"/>
        <v>0</v>
      </c>
      <c r="G74" s="95">
        <f t="shared" si="4"/>
        <v>0</v>
      </c>
    </row>
    <row r="75" spans="1:7" ht="15.75">
      <c r="A75" s="10" t="s">
        <v>79</v>
      </c>
      <c r="B75" s="11" t="s">
        <v>78</v>
      </c>
      <c r="C75" s="29">
        <v>1460.9</v>
      </c>
      <c r="D75" s="29"/>
      <c r="E75" s="28">
        <v>0</v>
      </c>
      <c r="F75" s="62">
        <f t="shared" si="3"/>
        <v>0</v>
      </c>
      <c r="G75" s="81">
        <f t="shared" si="4"/>
        <v>0</v>
      </c>
    </row>
    <row r="76" spans="1:7" ht="31.5">
      <c r="A76" s="85" t="s">
        <v>77</v>
      </c>
      <c r="B76" s="86" t="s">
        <v>76</v>
      </c>
      <c r="C76" s="87">
        <f>SUM(C77:C79)</f>
        <v>23239.2</v>
      </c>
      <c r="D76" s="87">
        <f>SUM(D77:D79)</f>
        <v>5519.6</v>
      </c>
      <c r="E76" s="87">
        <f>SUM(E77:E79)</f>
        <v>636.9</v>
      </c>
      <c r="F76" s="88">
        <f t="shared" si="3"/>
        <v>2.7</v>
      </c>
      <c r="G76" s="95">
        <f t="shared" si="4"/>
        <v>11.5</v>
      </c>
    </row>
    <row r="77" spans="1:7" ht="15.75">
      <c r="A77" s="13" t="s">
        <v>75</v>
      </c>
      <c r="B77" s="14" t="s">
        <v>74</v>
      </c>
      <c r="C77" s="29"/>
      <c r="D77" s="29"/>
      <c r="E77" s="28"/>
      <c r="F77" s="62">
        <f t="shared" si="3"/>
        <v>0</v>
      </c>
      <c r="G77" s="81">
        <f t="shared" si="4"/>
        <v>0</v>
      </c>
    </row>
    <row r="78" spans="1:7" ht="47.25">
      <c r="A78" s="13" t="s">
        <v>73</v>
      </c>
      <c r="B78" s="14" t="s">
        <v>72</v>
      </c>
      <c r="C78" s="29">
        <v>3878.5</v>
      </c>
      <c r="D78" s="29">
        <v>1079.8</v>
      </c>
      <c r="E78" s="28">
        <v>336.4</v>
      </c>
      <c r="F78" s="62">
        <f t="shared" si="3"/>
        <v>8.7</v>
      </c>
      <c r="G78" s="81">
        <f t="shared" si="4"/>
        <v>31.2</v>
      </c>
    </row>
    <row r="79" spans="1:7" ht="15.75">
      <c r="A79" s="13" t="s">
        <v>71</v>
      </c>
      <c r="B79" s="14" t="s">
        <v>70</v>
      </c>
      <c r="C79" s="29">
        <v>19360.7</v>
      </c>
      <c r="D79" s="29">
        <v>4439.8</v>
      </c>
      <c r="E79" s="28">
        <v>300.5</v>
      </c>
      <c r="F79" s="62">
        <f t="shared" si="3"/>
        <v>1.6</v>
      </c>
      <c r="G79" s="81">
        <f t="shared" si="4"/>
        <v>6.8</v>
      </c>
    </row>
    <row r="80" spans="1:7" ht="15.75">
      <c r="A80" s="85" t="s">
        <v>69</v>
      </c>
      <c r="B80" s="86" t="s">
        <v>68</v>
      </c>
      <c r="C80" s="87">
        <f>SUM(C81:C87)</f>
        <v>149227.5</v>
      </c>
      <c r="D80" s="87">
        <f>SUM(D81:D87)</f>
        <v>42589.1</v>
      </c>
      <c r="E80" s="87">
        <f>SUM(E81:E87)</f>
        <v>1285.8</v>
      </c>
      <c r="F80" s="88">
        <f t="shared" si="3"/>
        <v>0.9</v>
      </c>
      <c r="G80" s="95">
        <f t="shared" si="4"/>
        <v>3</v>
      </c>
    </row>
    <row r="81" spans="1:7" ht="15.75">
      <c r="A81" s="13" t="s">
        <v>67</v>
      </c>
      <c r="B81" s="14" t="s">
        <v>66</v>
      </c>
      <c r="C81" s="29">
        <v>1065.2</v>
      </c>
      <c r="D81" s="29"/>
      <c r="E81" s="28"/>
      <c r="F81" s="62">
        <f t="shared" si="3"/>
        <v>0</v>
      </c>
      <c r="G81" s="81">
        <f t="shared" si="4"/>
        <v>0</v>
      </c>
    </row>
    <row r="82" spans="1:7" ht="15.75">
      <c r="A82" s="13" t="s">
        <v>65</v>
      </c>
      <c r="B82" s="14" t="s">
        <v>64</v>
      </c>
      <c r="C82" s="29"/>
      <c r="D82" s="29"/>
      <c r="E82" s="28"/>
      <c r="F82" s="62">
        <f t="shared" si="3"/>
        <v>0</v>
      </c>
      <c r="G82" s="81">
        <f t="shared" si="4"/>
        <v>0</v>
      </c>
    </row>
    <row r="83" spans="1:7" ht="15.75">
      <c r="A83" s="13" t="s">
        <v>63</v>
      </c>
      <c r="B83" s="14" t="s">
        <v>62</v>
      </c>
      <c r="C83" s="29">
        <v>99573.5</v>
      </c>
      <c r="D83" s="29">
        <v>34755</v>
      </c>
      <c r="E83" s="28">
        <v>132.3</v>
      </c>
      <c r="F83" s="62">
        <f t="shared" si="3"/>
        <v>0.1</v>
      </c>
      <c r="G83" s="81">
        <f t="shared" si="4"/>
        <v>0.4</v>
      </c>
    </row>
    <row r="84" spans="1:7" ht="15.75">
      <c r="A84" s="13" t="s">
        <v>216</v>
      </c>
      <c r="B84" s="14" t="s">
        <v>217</v>
      </c>
      <c r="C84" s="29"/>
      <c r="D84" s="29"/>
      <c r="E84" s="28"/>
      <c r="F84" s="62">
        <f t="shared" si="3"/>
        <v>0</v>
      </c>
      <c r="G84" s="81">
        <f t="shared" si="4"/>
        <v>0</v>
      </c>
    </row>
    <row r="85" spans="1:7" ht="15.75">
      <c r="A85" s="13" t="s">
        <v>61</v>
      </c>
      <c r="B85" s="14" t="s">
        <v>60</v>
      </c>
      <c r="C85" s="29">
        <v>38649.6</v>
      </c>
      <c r="D85" s="29">
        <v>5368.4</v>
      </c>
      <c r="E85" s="28">
        <v>386.5</v>
      </c>
      <c r="F85" s="62">
        <f t="shared" si="3"/>
        <v>1</v>
      </c>
      <c r="G85" s="81">
        <f t="shared" si="4"/>
        <v>7.2</v>
      </c>
    </row>
    <row r="86" spans="1:7" ht="15.75">
      <c r="A86" s="13" t="s">
        <v>210</v>
      </c>
      <c r="B86" s="14" t="s">
        <v>213</v>
      </c>
      <c r="C86" s="29"/>
      <c r="D86" s="29"/>
      <c r="E86" s="28"/>
      <c r="F86" s="62">
        <f t="shared" si="3"/>
        <v>0</v>
      </c>
      <c r="G86" s="81">
        <f t="shared" si="4"/>
        <v>0</v>
      </c>
    </row>
    <row r="87" spans="1:7" ht="15.75">
      <c r="A87" s="13" t="s">
        <v>59</v>
      </c>
      <c r="B87" s="14" t="s">
        <v>49</v>
      </c>
      <c r="C87" s="29">
        <v>9939.2</v>
      </c>
      <c r="D87" s="29">
        <v>2465.7</v>
      </c>
      <c r="E87" s="28">
        <v>767</v>
      </c>
      <c r="F87" s="62">
        <f t="shared" si="3"/>
        <v>7.7</v>
      </c>
      <c r="G87" s="81">
        <f t="shared" si="4"/>
        <v>31.1</v>
      </c>
    </row>
    <row r="88" spans="1:7" ht="15.75">
      <c r="A88" s="85" t="s">
        <v>58</v>
      </c>
      <c r="B88" s="86" t="s">
        <v>57</v>
      </c>
      <c r="C88" s="87">
        <f>SUM(C89:C92)</f>
        <v>126451.6</v>
      </c>
      <c r="D88" s="87">
        <f>SUM(D89:D92)</f>
        <v>20883.9</v>
      </c>
      <c r="E88" s="87">
        <f>SUM(E89:E92)</f>
        <v>2307.7</v>
      </c>
      <c r="F88" s="88">
        <f t="shared" si="3"/>
        <v>1.8</v>
      </c>
      <c r="G88" s="95">
        <f t="shared" si="4"/>
        <v>11.1</v>
      </c>
    </row>
    <row r="89" spans="1:7" ht="15.75">
      <c r="A89" s="13" t="s">
        <v>56</v>
      </c>
      <c r="B89" s="14" t="s">
        <v>55</v>
      </c>
      <c r="C89" s="29">
        <v>3795.7</v>
      </c>
      <c r="D89" s="29">
        <v>816.4</v>
      </c>
      <c r="E89" s="28"/>
      <c r="F89" s="62">
        <f t="shared" si="3"/>
        <v>0</v>
      </c>
      <c r="G89" s="81">
        <f t="shared" si="4"/>
        <v>0</v>
      </c>
    </row>
    <row r="90" spans="1:7" ht="15.75">
      <c r="A90" s="13" t="s">
        <v>54</v>
      </c>
      <c r="B90" s="14" t="s">
        <v>53</v>
      </c>
      <c r="C90" s="28">
        <v>25385.7</v>
      </c>
      <c r="D90" s="28">
        <v>2277.1</v>
      </c>
      <c r="E90" s="28">
        <v>291.4</v>
      </c>
      <c r="F90" s="62">
        <f t="shared" si="3"/>
        <v>1.1</v>
      </c>
      <c r="G90" s="81">
        <f t="shared" si="4"/>
        <v>12.8</v>
      </c>
    </row>
    <row r="91" spans="1:7" ht="15.75">
      <c r="A91" s="13" t="s">
        <v>52</v>
      </c>
      <c r="B91" s="14" t="s">
        <v>51</v>
      </c>
      <c r="C91" s="31">
        <v>71076.9</v>
      </c>
      <c r="D91" s="31">
        <v>11866.5</v>
      </c>
      <c r="E91" s="28">
        <v>1089.3</v>
      </c>
      <c r="F91" s="62">
        <f t="shared" si="3"/>
        <v>1.5</v>
      </c>
      <c r="G91" s="81">
        <f t="shared" si="4"/>
        <v>9.2</v>
      </c>
    </row>
    <row r="92" spans="1:7" ht="15.75">
      <c r="A92" s="13" t="s">
        <v>50</v>
      </c>
      <c r="B92" s="14" t="s">
        <v>49</v>
      </c>
      <c r="C92" s="30">
        <v>26193.3</v>
      </c>
      <c r="D92" s="30">
        <v>5923.9</v>
      </c>
      <c r="E92" s="28">
        <v>927</v>
      </c>
      <c r="F92" s="62">
        <f t="shared" si="3"/>
        <v>3.5</v>
      </c>
      <c r="G92" s="81">
        <f t="shared" si="4"/>
        <v>15.6</v>
      </c>
    </row>
    <row r="93" spans="1:7" ht="15.75">
      <c r="A93" s="85" t="s">
        <v>48</v>
      </c>
      <c r="B93" s="86" t="s">
        <v>47</v>
      </c>
      <c r="C93" s="89">
        <f>SUM(C94:C95)</f>
        <v>0</v>
      </c>
      <c r="D93" s="89">
        <f>SUM(D94:D95)</f>
        <v>0</v>
      </c>
      <c r="E93" s="89">
        <f>SUM(E94:E95)</f>
        <v>0</v>
      </c>
      <c r="F93" s="90">
        <f t="shared" si="3"/>
        <v>0</v>
      </c>
      <c r="G93" s="95">
        <f t="shared" si="4"/>
        <v>0</v>
      </c>
    </row>
    <row r="94" spans="1:7" ht="15.75">
      <c r="A94" s="10" t="s">
        <v>214</v>
      </c>
      <c r="B94" s="11" t="s">
        <v>215</v>
      </c>
      <c r="C94" s="30"/>
      <c r="D94" s="30"/>
      <c r="E94" s="31"/>
      <c r="F94" s="63">
        <f t="shared" si="3"/>
        <v>0</v>
      </c>
      <c r="G94" s="81">
        <f t="shared" si="4"/>
        <v>0</v>
      </c>
    </row>
    <row r="95" spans="1:7" ht="31.5">
      <c r="A95" s="10" t="s">
        <v>46</v>
      </c>
      <c r="B95" s="11" t="s">
        <v>45</v>
      </c>
      <c r="C95" s="30"/>
      <c r="D95" s="30"/>
      <c r="E95" s="31"/>
      <c r="F95" s="63">
        <f t="shared" si="3"/>
        <v>0</v>
      </c>
      <c r="G95" s="81">
        <f t="shared" si="4"/>
        <v>0</v>
      </c>
    </row>
    <row r="96" spans="1:7" ht="15.75">
      <c r="A96" s="85" t="s">
        <v>44</v>
      </c>
      <c r="B96" s="86" t="s">
        <v>43</v>
      </c>
      <c r="C96" s="87">
        <f>SUM(C97:C102)</f>
        <v>1617828.9</v>
      </c>
      <c r="D96" s="87">
        <f>SUM(D97:D102)</f>
        <v>216397.1</v>
      </c>
      <c r="E96" s="87">
        <f>SUM(E97:E102)</f>
        <v>49629.3</v>
      </c>
      <c r="F96" s="88">
        <f t="shared" si="3"/>
        <v>3.1</v>
      </c>
      <c r="G96" s="95">
        <f t="shared" si="4"/>
        <v>22.9</v>
      </c>
    </row>
    <row r="97" spans="1:7" ht="15.75">
      <c r="A97" s="13" t="s">
        <v>42</v>
      </c>
      <c r="B97" s="14" t="s">
        <v>41</v>
      </c>
      <c r="C97" s="29">
        <v>611536.5</v>
      </c>
      <c r="D97" s="29">
        <v>94808.2</v>
      </c>
      <c r="E97" s="28">
        <v>26260.6</v>
      </c>
      <c r="F97" s="62">
        <f aca="true" t="shared" si="5" ref="F97:F122">IF(C97&gt;0,E97/C97*100,0)</f>
        <v>4.3</v>
      </c>
      <c r="G97" s="81">
        <f t="shared" si="4"/>
        <v>27.7</v>
      </c>
    </row>
    <row r="98" spans="1:7" ht="15.75">
      <c r="A98" s="13" t="s">
        <v>40</v>
      </c>
      <c r="B98" s="14" t="s">
        <v>39</v>
      </c>
      <c r="C98" s="29">
        <v>883012.1</v>
      </c>
      <c r="D98" s="29">
        <v>94306</v>
      </c>
      <c r="E98" s="28">
        <v>17990.8</v>
      </c>
      <c r="F98" s="62">
        <f>IF(C98&gt;0,E98/C98*100,0)</f>
        <v>2</v>
      </c>
      <c r="G98" s="81">
        <f t="shared" si="4"/>
        <v>19.1</v>
      </c>
    </row>
    <row r="99" spans="1:7" ht="21.75" customHeight="1">
      <c r="A99" s="13" t="s">
        <v>232</v>
      </c>
      <c r="B99" s="14" t="s">
        <v>236</v>
      </c>
      <c r="C99" s="29">
        <v>67712.5</v>
      </c>
      <c r="D99" s="29">
        <v>17120</v>
      </c>
      <c r="E99" s="28">
        <v>4641</v>
      </c>
      <c r="F99" s="62">
        <f>IF(C99&gt;0,E99/C99*100,0)</f>
        <v>6.9</v>
      </c>
      <c r="G99" s="81">
        <f t="shared" si="4"/>
        <v>27.1</v>
      </c>
    </row>
    <row r="100" spans="1:7" ht="31.5">
      <c r="A100" s="13" t="s">
        <v>38</v>
      </c>
      <c r="B100" s="14" t="s">
        <v>37</v>
      </c>
      <c r="C100" s="29">
        <v>250.6</v>
      </c>
      <c r="D100" s="29">
        <v>100.2</v>
      </c>
      <c r="E100" s="28"/>
      <c r="F100" s="62">
        <f t="shared" si="5"/>
        <v>0</v>
      </c>
      <c r="G100" s="81">
        <f t="shared" si="4"/>
        <v>0</v>
      </c>
    </row>
    <row r="101" spans="1:7" ht="15.75">
      <c r="A101" s="13" t="s">
        <v>36</v>
      </c>
      <c r="B101" s="14" t="s">
        <v>35</v>
      </c>
      <c r="C101" s="32">
        <v>9596.1</v>
      </c>
      <c r="D101" s="32">
        <v>449.5</v>
      </c>
      <c r="E101" s="32">
        <v>28.6</v>
      </c>
      <c r="F101" s="62">
        <f>IF(C101&gt;0,E101/C101*100,0)</f>
        <v>0.3</v>
      </c>
      <c r="G101" s="81">
        <f t="shared" si="4"/>
        <v>6.4</v>
      </c>
    </row>
    <row r="102" spans="1:7" ht="15.75">
      <c r="A102" s="13" t="s">
        <v>34</v>
      </c>
      <c r="B102" s="14" t="s">
        <v>33</v>
      </c>
      <c r="C102" s="29">
        <v>45721.1</v>
      </c>
      <c r="D102" s="29">
        <v>9613.2</v>
      </c>
      <c r="E102" s="28">
        <v>708.3</v>
      </c>
      <c r="F102" s="62">
        <f>IF(C102&gt;0,E102/C102*100,0)</f>
        <v>1.5</v>
      </c>
      <c r="G102" s="81">
        <f t="shared" si="4"/>
        <v>7.4</v>
      </c>
    </row>
    <row r="103" spans="1:7" ht="15.75">
      <c r="A103" s="85" t="s">
        <v>32</v>
      </c>
      <c r="B103" s="86" t="s">
        <v>31</v>
      </c>
      <c r="C103" s="87">
        <f>SUM(C104:C105)</f>
        <v>85177</v>
      </c>
      <c r="D103" s="87">
        <f>SUM(D104:D105)</f>
        <v>21535.9</v>
      </c>
      <c r="E103" s="87">
        <f>SUM(E104:E105)</f>
        <v>6905.4</v>
      </c>
      <c r="F103" s="88">
        <f t="shared" si="5"/>
        <v>8.1</v>
      </c>
      <c r="G103" s="95">
        <f t="shared" si="4"/>
        <v>32.1</v>
      </c>
    </row>
    <row r="104" spans="1:7" ht="15.75">
      <c r="A104" s="13" t="s">
        <v>30</v>
      </c>
      <c r="B104" s="14" t="s">
        <v>29</v>
      </c>
      <c r="C104" s="29">
        <v>80077.1</v>
      </c>
      <c r="D104" s="29">
        <v>20287.3</v>
      </c>
      <c r="E104" s="28">
        <v>6550.5</v>
      </c>
      <c r="F104" s="62">
        <f t="shared" si="5"/>
        <v>8.2</v>
      </c>
      <c r="G104" s="81">
        <f t="shared" si="4"/>
        <v>32.3</v>
      </c>
    </row>
    <row r="105" spans="1:7" ht="31.5">
      <c r="A105" s="13" t="s">
        <v>28</v>
      </c>
      <c r="B105" s="14" t="s">
        <v>27</v>
      </c>
      <c r="C105" s="29">
        <v>5099.9</v>
      </c>
      <c r="D105" s="29">
        <v>1248.6</v>
      </c>
      <c r="E105" s="28">
        <v>354.9</v>
      </c>
      <c r="F105" s="62">
        <f t="shared" si="5"/>
        <v>7</v>
      </c>
      <c r="G105" s="81">
        <f t="shared" si="4"/>
        <v>28.4</v>
      </c>
    </row>
    <row r="106" spans="1:7" ht="15.75">
      <c r="A106" s="85" t="s">
        <v>26</v>
      </c>
      <c r="B106" s="86" t="s">
        <v>25</v>
      </c>
      <c r="C106" s="87">
        <f>SUM(C107:C111)</f>
        <v>44854.9</v>
      </c>
      <c r="D106" s="87">
        <f>SUM(D107:D111)</f>
        <v>6414.9</v>
      </c>
      <c r="E106" s="87">
        <f>SUM(E107:E111)</f>
        <v>551.2</v>
      </c>
      <c r="F106" s="88">
        <f t="shared" si="5"/>
        <v>1.2</v>
      </c>
      <c r="G106" s="95">
        <f>IF(D106&gt;0,E106/D106*100,0)</f>
        <v>8.6</v>
      </c>
    </row>
    <row r="107" spans="1:7" ht="15.75">
      <c r="A107" s="13" t="s">
        <v>206</v>
      </c>
      <c r="B107" s="14" t="s">
        <v>207</v>
      </c>
      <c r="C107" s="29">
        <v>5542.5</v>
      </c>
      <c r="D107" s="29">
        <v>1430.6</v>
      </c>
      <c r="E107" s="28">
        <v>461.2</v>
      </c>
      <c r="F107" s="62">
        <f t="shared" si="5"/>
        <v>8.3</v>
      </c>
      <c r="G107" s="81">
        <f t="shared" si="4"/>
        <v>32.2</v>
      </c>
    </row>
    <row r="108" spans="1:7" ht="15.75">
      <c r="A108" s="13" t="s">
        <v>235</v>
      </c>
      <c r="B108" s="14" t="s">
        <v>238</v>
      </c>
      <c r="C108" s="29"/>
      <c r="D108" s="29"/>
      <c r="E108" s="28"/>
      <c r="F108" s="62"/>
      <c r="G108" s="81">
        <f t="shared" si="4"/>
        <v>0</v>
      </c>
    </row>
    <row r="109" spans="1:7" ht="15.75">
      <c r="A109" s="13" t="s">
        <v>24</v>
      </c>
      <c r="B109" s="14" t="s">
        <v>23</v>
      </c>
      <c r="C109" s="29">
        <v>4050.3</v>
      </c>
      <c r="D109" s="29">
        <v>704.4</v>
      </c>
      <c r="E109" s="28">
        <v>87</v>
      </c>
      <c r="F109" s="62">
        <f t="shared" si="5"/>
        <v>2.1</v>
      </c>
      <c r="G109" s="81">
        <f t="shared" si="4"/>
        <v>12.4</v>
      </c>
    </row>
    <row r="110" spans="1:7" ht="15.75">
      <c r="A110" s="13" t="s">
        <v>22</v>
      </c>
      <c r="B110" s="14" t="s">
        <v>21</v>
      </c>
      <c r="C110" s="29">
        <v>33465.1</v>
      </c>
      <c r="D110" s="29">
        <v>3300</v>
      </c>
      <c r="E110" s="28">
        <v>0</v>
      </c>
      <c r="F110" s="62">
        <f t="shared" si="5"/>
        <v>0</v>
      </c>
      <c r="G110" s="81">
        <f t="shared" si="4"/>
        <v>0</v>
      </c>
    </row>
    <row r="111" spans="1:7" ht="15.75">
      <c r="A111" s="19" t="s">
        <v>20</v>
      </c>
      <c r="B111" s="20" t="s">
        <v>19</v>
      </c>
      <c r="C111" s="33">
        <v>1797</v>
      </c>
      <c r="D111" s="33">
        <v>979.9</v>
      </c>
      <c r="E111" s="34">
        <v>3</v>
      </c>
      <c r="F111" s="62">
        <f t="shared" si="5"/>
        <v>0.2</v>
      </c>
      <c r="G111" s="81">
        <f t="shared" si="4"/>
        <v>0.3</v>
      </c>
    </row>
    <row r="112" spans="1:11" ht="15.75">
      <c r="A112" s="85" t="s">
        <v>18</v>
      </c>
      <c r="B112" s="86" t="s">
        <v>17</v>
      </c>
      <c r="C112" s="87">
        <f>SUM(C113)</f>
        <v>63579.5</v>
      </c>
      <c r="D112" s="87">
        <f>SUM(D113)</f>
        <v>14149.2</v>
      </c>
      <c r="E112" s="87">
        <f>SUM(E113)</f>
        <v>3791.1</v>
      </c>
      <c r="F112" s="88">
        <f t="shared" si="5"/>
        <v>6</v>
      </c>
      <c r="G112" s="95">
        <f t="shared" si="4"/>
        <v>26.8</v>
      </c>
      <c r="K112" s="138"/>
    </row>
    <row r="113" spans="1:7" ht="15.75">
      <c r="A113" s="10" t="s">
        <v>16</v>
      </c>
      <c r="B113" s="11" t="s">
        <v>15</v>
      </c>
      <c r="C113" s="29">
        <v>63579.5</v>
      </c>
      <c r="D113" s="29">
        <v>14149.2</v>
      </c>
      <c r="E113" s="28">
        <v>3791.1</v>
      </c>
      <c r="F113" s="62">
        <f t="shared" si="5"/>
        <v>6</v>
      </c>
      <c r="G113" s="81">
        <f t="shared" si="4"/>
        <v>26.8</v>
      </c>
    </row>
    <row r="114" spans="1:7" ht="15.75">
      <c r="A114" s="85" t="s">
        <v>14</v>
      </c>
      <c r="B114" s="86" t="s">
        <v>13</v>
      </c>
      <c r="C114" s="87">
        <f>SUM(C115:C117)</f>
        <v>4741.8</v>
      </c>
      <c r="D114" s="87">
        <f>SUM(D115:D117)</f>
        <v>784.1</v>
      </c>
      <c r="E114" s="87">
        <f>SUM(E115:E117)</f>
        <v>226.9</v>
      </c>
      <c r="F114" s="88">
        <f t="shared" si="5"/>
        <v>4.8</v>
      </c>
      <c r="G114" s="95">
        <f aca="true" t="shared" si="6" ref="G114:G121">IF(D114&gt;0,E114/D114*100,0)</f>
        <v>28.9</v>
      </c>
    </row>
    <row r="115" spans="1:7" ht="15.75">
      <c r="A115" s="10" t="s">
        <v>211</v>
      </c>
      <c r="B115" s="11" t="s">
        <v>212</v>
      </c>
      <c r="C115" s="29">
        <v>2354.8</v>
      </c>
      <c r="D115" s="29">
        <v>588.7</v>
      </c>
      <c r="E115" s="28">
        <v>196.2</v>
      </c>
      <c r="F115" s="62">
        <f t="shared" si="5"/>
        <v>8.3</v>
      </c>
      <c r="G115" s="81">
        <f t="shared" si="6"/>
        <v>33.3</v>
      </c>
    </row>
    <row r="116" spans="1:7" ht="15.75">
      <c r="A116" s="10" t="s">
        <v>12</v>
      </c>
      <c r="B116" s="11" t="s">
        <v>11</v>
      </c>
      <c r="C116" s="29">
        <v>2312</v>
      </c>
      <c r="D116" s="29">
        <v>170.4</v>
      </c>
      <c r="E116" s="28">
        <v>30.7</v>
      </c>
      <c r="F116" s="62">
        <f t="shared" si="5"/>
        <v>1.3</v>
      </c>
      <c r="G116" s="81">
        <f t="shared" si="6"/>
        <v>18</v>
      </c>
    </row>
    <row r="117" spans="1:7" ht="31.5">
      <c r="A117" s="10" t="s">
        <v>10</v>
      </c>
      <c r="B117" s="11" t="s">
        <v>9</v>
      </c>
      <c r="C117" s="29">
        <v>75</v>
      </c>
      <c r="D117" s="29">
        <v>25</v>
      </c>
      <c r="E117" s="28"/>
      <c r="F117" s="62">
        <f t="shared" si="5"/>
        <v>0</v>
      </c>
      <c r="G117" s="81">
        <f t="shared" si="6"/>
        <v>0</v>
      </c>
    </row>
    <row r="118" spans="1:7" ht="31.5">
      <c r="A118" s="85" t="s">
        <v>8</v>
      </c>
      <c r="B118" s="86" t="s">
        <v>7</v>
      </c>
      <c r="C118" s="87">
        <f>SUM(C119)</f>
        <v>11.8</v>
      </c>
      <c r="D118" s="87">
        <f>SUM(D119)</f>
        <v>3.1</v>
      </c>
      <c r="E118" s="87">
        <f>SUM(E119)</f>
        <v>1.2</v>
      </c>
      <c r="F118" s="88">
        <f t="shared" si="5"/>
        <v>10.2</v>
      </c>
      <c r="G118" s="95">
        <f t="shared" si="6"/>
        <v>38.7</v>
      </c>
    </row>
    <row r="119" spans="1:7" ht="32.25" thickBot="1">
      <c r="A119" s="36" t="s">
        <v>6</v>
      </c>
      <c r="B119" s="37" t="s">
        <v>5</v>
      </c>
      <c r="C119" s="33">
        <v>11.8</v>
      </c>
      <c r="D119" s="33">
        <v>3.1</v>
      </c>
      <c r="E119" s="34">
        <v>1.2</v>
      </c>
      <c r="F119" s="62">
        <f t="shared" si="5"/>
        <v>10.2</v>
      </c>
      <c r="G119" s="126">
        <f t="shared" si="6"/>
        <v>38.7</v>
      </c>
    </row>
    <row r="120" spans="1:7" ht="61.5" customHeight="1" thickBot="1">
      <c r="A120" s="127" t="s">
        <v>188</v>
      </c>
      <c r="B120" s="134" t="s">
        <v>237</v>
      </c>
      <c r="C120" s="137">
        <f>SUM(C121)</f>
        <v>8739.8</v>
      </c>
      <c r="D120" s="135">
        <f>SUM(D121)</f>
        <v>2184.9</v>
      </c>
      <c r="E120" s="135">
        <f>SUM(E121)</f>
        <v>728.2</v>
      </c>
      <c r="F120" s="136">
        <f t="shared" si="5"/>
        <v>8.3</v>
      </c>
      <c r="G120" s="143">
        <f>IF(D120&gt;J108:J1090,E120/D120*100,0)</f>
        <v>33.3</v>
      </c>
    </row>
    <row r="121" spans="1:7" ht="32.25" customHeight="1" thickBot="1">
      <c r="A121" s="125" t="s">
        <v>187</v>
      </c>
      <c r="B121" s="131" t="s">
        <v>186</v>
      </c>
      <c r="C121" s="132">
        <v>8739.8</v>
      </c>
      <c r="D121" s="132">
        <v>2184.9</v>
      </c>
      <c r="E121" s="132">
        <v>728.2</v>
      </c>
      <c r="F121" s="133">
        <f t="shared" si="5"/>
        <v>8.3</v>
      </c>
      <c r="G121" s="126">
        <f t="shared" si="6"/>
        <v>33.3</v>
      </c>
    </row>
    <row r="122" spans="1:7" ht="16.5" thickBot="1">
      <c r="A122" s="106" t="s">
        <v>4</v>
      </c>
      <c r="B122" s="128" t="s">
        <v>3</v>
      </c>
      <c r="C122" s="129">
        <v>2276003.6</v>
      </c>
      <c r="D122" s="129">
        <f>D65+D74+D76+D80+D88+D93+D96+D103+D106+D112+D114+D118+D120</f>
        <v>361173</v>
      </c>
      <c r="E122" s="129">
        <v>73398.3</v>
      </c>
      <c r="F122" s="130">
        <f t="shared" si="5"/>
        <v>3.2</v>
      </c>
      <c r="G122" s="142">
        <f>IF(D122&gt;0,E122/D122*100,0)</f>
        <v>20.3</v>
      </c>
    </row>
    <row r="123" spans="1:7" ht="48" thickBot="1">
      <c r="A123" s="21" t="s">
        <v>2</v>
      </c>
      <c r="B123" s="22" t="s">
        <v>1</v>
      </c>
      <c r="C123" s="35">
        <v>-18986.4</v>
      </c>
      <c r="D123" s="35">
        <f>SUM(D62-D122)</f>
        <v>-29118</v>
      </c>
      <c r="E123" s="35">
        <v>37147.8</v>
      </c>
      <c r="F123" s="35"/>
      <c r="G123" s="64"/>
    </row>
    <row r="126" spans="1:6" ht="18.75" customHeight="1">
      <c r="A126" s="150" t="s">
        <v>221</v>
      </c>
      <c r="B126" s="150"/>
      <c r="C126" s="23"/>
      <c r="D126" s="23"/>
      <c r="E126" s="23"/>
      <c r="F126" s="49" t="s">
        <v>222</v>
      </c>
    </row>
    <row r="129" spans="2:6" ht="15.75">
      <c r="B129" s="50" t="s">
        <v>223</v>
      </c>
      <c r="C129" s="48">
        <v>55284.59</v>
      </c>
      <c r="D129" s="48"/>
      <c r="E129" s="48">
        <v>16063.23</v>
      </c>
      <c r="F129" s="48"/>
    </row>
  </sheetData>
  <sheetProtection insertRows="0"/>
  <autoFilter ref="A5:F123"/>
  <mergeCells count="3">
    <mergeCell ref="A2:F2"/>
    <mergeCell ref="A1:F1"/>
    <mergeCell ref="A126:B126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6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2018-02-12T10:53:16Z</cp:lastPrinted>
  <dcterms:created xsi:type="dcterms:W3CDTF">2002-10-29T08:22:06Z</dcterms:created>
  <dcterms:modified xsi:type="dcterms:W3CDTF">2018-04-05T13:04:06Z</dcterms:modified>
  <cp:category/>
  <cp:version/>
  <cp:contentType/>
  <cp:contentStatus/>
</cp:coreProperties>
</file>