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65266" windowWidth="13995" windowHeight="9840" tabRatio="910" activeTab="0"/>
  </bookViews>
  <sheets>
    <sheet name="КБ" sheetId="1" r:id="rId1"/>
  </sheets>
  <definedNames>
    <definedName name="_xlnm._FilterDatabase" localSheetId="0" hidden="1">'КБ'!$A$5:$F$136</definedName>
    <definedName name="_xlnm.Print_Titles" localSheetId="0">'КБ'!$4:$4</definedName>
    <definedName name="_xlnm.Print_Area" localSheetId="0">'КБ'!$A$1:$G$139</definedName>
  </definedNames>
  <calcPr fullCalcOnLoad="1" fullPrecision="0"/>
</workbook>
</file>

<file path=xl/sharedStrings.xml><?xml version="1.0" encoding="utf-8"?>
<sst xmlns="http://schemas.openxmlformats.org/spreadsheetml/2006/main" count="276" uniqueCount="267">
  <si>
    <t>3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</si>
  <si>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</si>
  <si>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</si>
  <si>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</si>
  <si>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</si>
  <si>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</si>
  <si>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</si>
  <si>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</si>
  <si>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</si>
  <si>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</si>
  <si>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</si>
  <si>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</si>
  <si>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</si>
  <si>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</si>
  <si>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</si>
  <si>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</si>
  <si>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</si>
  <si>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</si>
  <si>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</si>
  <si>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</si>
  <si>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</si>
  <si>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</si>
  <si>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</si>
  <si>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</si>
  <si>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</si>
  <si>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</si>
  <si>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</si>
  <si>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</si>
  <si>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</si>
  <si>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</si>
  <si>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</si>
  <si>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</si>
  <si>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</si>
  <si>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</si>
  <si>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</si>
  <si>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</si>
  <si>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</si>
  <si>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</si>
  <si>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</si>
  <si>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</si>
  <si>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</si>
  <si>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</si>
  <si>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</si>
  <si>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</si>
  <si>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</si>
  <si>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</si>
  <si>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</si>
  <si>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</si>
  <si>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</si>
  <si>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</si>
  <si>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</si>
  <si>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</si>
  <si>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</si>
  <si>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</si>
  <si>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</si>
  <si>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</si>
  <si>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</si>
  <si>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</si>
  <si>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</si>
  <si>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</si>
  <si>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</si>
  <si>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</si>
  <si>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</si>
  <si>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</si>
  <si>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</si>
  <si>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</si>
  <si>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</si>
  <si>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</si>
  <si>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</si>
  <si>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</si>
  <si>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</si>
  <si>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</si>
  <si>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</si>
  <si>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</si>
  <si>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</si>
  <si>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</si>
  <si>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</si>
  <si>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</si>
  <si>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</si>
  <si>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</si>
  <si>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</si>
  <si>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</si>
  <si>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</si>
  <si>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</si>
  <si>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</si>
  <si>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</si>
  <si>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</si>
  <si>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</si>
  <si>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</si>
  <si>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</si>
  <si>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</si>
  <si>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0100</t>
  </si>
  <si>
    <t>РАЗДЕЛ 2. Р А С Х О Д Ы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</si>
  <si>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</si>
  <si>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</si>
  <si>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</si>
  <si>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</si>
  <si>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</si>
  <si>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</si>
  <si>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</si>
  <si>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</si>
  <si>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Дотации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</si>
  <si>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</si>
  <si>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</si>
  <si>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</si>
  <si>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</si>
  <si>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</si>
  <si>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</si>
  <si>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</si>
  <si>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</si>
  <si>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</si>
  <si>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</si>
  <si>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</si>
  <si>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</si>
  <si>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</si>
  <si>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</si>
  <si>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</si>
  <si>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</si>
  <si>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</si>
  <si>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</si>
  <si>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</si>
  <si>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</si>
  <si>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</si>
  <si>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</si>
  <si>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</si>
  <si>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</si>
  <si>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</si>
  <si>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</si>
  <si>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</si>
  <si>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</si>
  <si>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</si>
  <si>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</si>
  <si>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</si>
  <si>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</si>
  <si>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</si>
  <si>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</si>
  <si>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</si>
  <si>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</si>
  <si>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</si>
  <si>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</si>
  <si>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</si>
  <si>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</si>
  <si>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</si>
  <si>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</si>
  <si>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</si>
  <si>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</si>
  <si>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</si>
  <si>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</si>
  <si>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</si>
  <si>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</si>
  <si>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</si>
  <si>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</si>
  <si>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</si>
  <si>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</si>
  <si>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</si>
  <si>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</si>
  <si>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</si>
  <si>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</si>
  <si>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</si>
  <si>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</si>
  <si>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</si>
  <si>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1400</t>
  </si>
  <si>
    <t>Назначено на год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</si>
  <si>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</si>
  <si>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</si>
  <si>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</si>
  <si>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</si>
  <si>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</si>
  <si>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</si>
  <si>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</si>
  <si>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</si>
  <si>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</si>
  <si>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</si>
  <si>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</si>
  <si>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</si>
  <si>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</si>
  <si>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</si>
  <si>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</si>
  <si>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</si>
  <si>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</si>
  <si>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</si>
  <si>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</si>
  <si>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</si>
  <si>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Зам.главы администрации - начальник финансового управления</t>
  </si>
  <si>
    <t>Солуянова С.А.</t>
  </si>
  <si>
    <t>000 2 02 10000 00 0000 151</t>
  </si>
  <si>
    <t>000 2 02 20000 00 0000 151</t>
  </si>
  <si>
    <t>000 2 02 30000 00 0000 151</t>
  </si>
  <si>
    <t>000 202 40000 00 0000 151</t>
  </si>
  <si>
    <t>0703</t>
  </si>
  <si>
    <t>1002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</si>
  <si>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</si>
  <si>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</si>
  <si>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Социальное обслуживание населения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</si>
  <si>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</si>
  <si>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</si>
  <si>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000 1 05 01000 00 0000 110</t>
  </si>
  <si>
    <t>4</t>
  </si>
  <si>
    <t>Налог, взимаемый в связи с применением упрощенной системы налогообложения</t>
  </si>
  <si>
    <t>Плата по соглашениям об установлении сервитута</t>
  </si>
  <si>
    <t>Доходы от приватизации имущества находящегося в государственной и муниципальной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</si>
  <si>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</si>
  <si>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</si>
  <si>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</si>
  <si>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</si>
  <si>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000 1 16 01063 01 0000 140</t>
  </si>
  <si>
    <t>000 1 16 01193 01 0000 140</t>
  </si>
  <si>
    <t>000 1 16 01203 01 0000 140</t>
  </si>
  <si>
    <t>000 111 05070 00 0000 120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</si>
  <si>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</si>
  <si>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</si>
  <si>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</si>
  <si>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</si>
  <si>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000 1 16 01153 01 0000 140</t>
  </si>
  <si>
    <t>000 1 16 01093 01 0000 140</t>
  </si>
  <si>
    <t>000 1 1 601053 01 0000 140</t>
  </si>
  <si>
    <t>Доходы от сдачи в аренду имущества, составляющего казну муниципальных округов (за исключением земельных участков)</t>
  </si>
  <si>
    <t>ИСПОЛНЕНИЕ  БЮДЖЕТА БОГОРОДСКОГО МУНИЦИПАЛЬНОГО ОКРУГА</t>
  </si>
  <si>
    <t>1105</t>
  </si>
  <si>
    <t>Другие вопросы в области физической культуры и спорта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</si>
  <si>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</si>
  <si>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000 1 11 09080 14 0000 120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</si>
  <si>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</si>
  <si>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000 111 05030 00 0000 120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</si>
  <si>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</si>
  <si>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000 111 07000 00 0000 120</t>
  </si>
  <si>
    <t>000 111 09000  00 0000 120</t>
  </si>
  <si>
    <t>000 111 09044 140 000 120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</si>
  <si>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</si>
  <si>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</si>
  <si>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</si>
  <si>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</si>
  <si>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</si>
  <si>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</si>
  <si>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000 1 17 15020 14 0000 150</t>
  </si>
  <si>
    <t>Инициативные платежи, зачисляемые в бюджеты муниципальных округов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</si>
  <si>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</si>
  <si>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</si>
  <si>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</si>
  <si>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</si>
  <si>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</si>
  <si>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</si>
  <si>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000 1 16 01073 01 0000 140</t>
  </si>
  <si>
    <t>000 1 16 011194 01 0000 140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</si>
  <si>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</si>
  <si>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</si>
  <si>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000 1 14 13040 14 0000 410</t>
  </si>
  <si>
    <t>000 1 14 02 043 14 0000 440</t>
  </si>
  <si>
    <t>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</si>
  <si>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Назначено на квартал</t>
  </si>
  <si>
    <t>% исполнения к квартальным назначениям</t>
  </si>
  <si>
    <t>000 111 05300 00 0000 120</t>
  </si>
  <si>
    <t xml:space="preserve">                                                                                                                           ПРОФИЦИТ БЮДЖЕТА (со знаком "плюс")   ДЕФИЦИТ БЮДЖЕТА (со знаком "минус")</t>
  </si>
  <si>
    <t>ОБЩЕГОСУДАРСТВЕННЫЕ ВОПРОСЫ</t>
  </si>
  <si>
    <t>НАЦИОНАЛЬНАЯ БЕЗОПАСНОСТЬ 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</si>
  <si>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</si>
  <si>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</si>
  <si>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</si>
  <si>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</si>
  <si>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ОБСЛУЖИВАНИЕ ГОСУДАРСТВЕННОГО                 (МУНИЦИПАЛЬНОГО) ДОЛГА</t>
  </si>
  <si>
    <t>более 200</t>
  </si>
  <si>
    <t>000 1 16 10030 14 0000 140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</si>
  <si>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</si>
  <si>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на 01.04.2023 г.</t>
  </si>
  <si>
    <t>000 11601133010000140</t>
  </si>
  <si>
    <t>000 1 16 10123 01 0000 140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</si>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</sst>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_ ;[Red]\-0.0\ "/>
    <numFmt numFmtId="175" formatCode="0_ ;[Red]\-0\ "/>
    <numFmt numFmtId="176" formatCode="_-* #,##0.0_р_._-;\-* #,##0.0_р_._-;_-* &quot;-&quot;??_р_._-;_-@_-"/>
    <numFmt numFmtId="177" formatCode="_-* #,##0_р_._-;\-* #,##0_р_._-;_-* &quot;-&quot;??_р_._-;_-@_-"/>
    <numFmt numFmtId="178" formatCode="#,##0.0_ ;[Red]\-#,##0.0\ "/>
    <numFmt numFmtId="179" formatCode="#,##0.0_р_.;[Red]\-#,##0.0_р_."/>
    <numFmt numFmtId="180" formatCode="#,##0.0_ ;\-#,##0.0\ "/>
    <numFmt numFmtId="181" formatCode="0.0_ ;\-0.0\ "/>
    <numFmt numFmtId="182" formatCode="_-* #,##0.0_р_._-;\-* #,##0.0_р_._-;_-* &quot;-&quot;?_р_._-;_-@_-"/>
    <numFmt numFmtId="183" formatCode="#,##0.00_ ;\-#,##0.00\ "/>
    <numFmt numFmtId="184" formatCode="0.000"/>
    <numFmt numFmtId="185" formatCode="#,##0_ ;\-#,##0\ "/>
    <numFmt numFmtId="186" formatCode="#,##0.000_ ;\-#,##0.000\ "/>
    <numFmt numFmtId="187" formatCode="_-* #,##0.000_р_._-;\-* #,##0.000_р_._-;_-* &quot;-&quot;??_р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_р_."/>
    <numFmt numFmtId="194" formatCode="?"/>
    <numFmt numFmtId="195" formatCode="_-* #,##0.0\ _₽_-;\-* #,##0.0\ _₽_-;_-* &quot;-&quot;?\ _₽_-;_-@_-"/>
  </numFmts>
  <fonts count="54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0.7999799847602844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180" fontId="2" fillId="33" borderId="10" xfId="79" applyNumberFormat="1" applyFont="1" applyFill="1" applyBorder="1" applyAlignment="1" applyProtection="1">
      <alignment horizontal="center" vertical="center" wrapText="1"/>
      <protection locked="0"/>
    </xf>
    <xf numFmtId="180" fontId="4" fillId="33" borderId="10" xfId="7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80" fontId="2" fillId="33" borderId="10" xfId="79" applyNumberFormat="1" applyFont="1" applyFill="1" applyBorder="1" applyAlignment="1" applyProtection="1">
      <alignment horizontal="center" vertical="center" wrapText="1"/>
      <protection/>
    </xf>
    <xf numFmtId="180" fontId="2" fillId="33" borderId="21" xfId="79" applyNumberFormat="1" applyFont="1" applyFill="1" applyBorder="1" applyAlignment="1" applyProtection="1">
      <alignment horizontal="center" vertical="center" wrapText="1"/>
      <protection/>
    </xf>
    <xf numFmtId="180" fontId="2" fillId="0" borderId="21" xfId="79" applyNumberFormat="1" applyFont="1" applyFill="1" applyBorder="1" applyAlignment="1" applyProtection="1">
      <alignment horizontal="center" vertical="center" wrapText="1"/>
      <protection/>
    </xf>
    <xf numFmtId="180" fontId="2" fillId="0" borderId="10" xfId="79" applyNumberFormat="1" applyFont="1" applyFill="1" applyBorder="1" applyAlignment="1" applyProtection="1">
      <alignment horizontal="center" vertical="center" wrapText="1"/>
      <protection/>
    </xf>
    <xf numFmtId="180" fontId="2" fillId="0" borderId="10" xfId="79" applyNumberFormat="1" applyFont="1" applyBorder="1" applyAlignment="1" applyProtection="1">
      <alignment horizontal="center" vertical="center" wrapText="1"/>
      <protection/>
    </xf>
    <xf numFmtId="180" fontId="2" fillId="33" borderId="22" xfId="79" applyNumberFormat="1" applyFont="1" applyFill="1" applyBorder="1" applyAlignment="1" applyProtection="1">
      <alignment horizontal="center" vertical="center" wrapText="1"/>
      <protection/>
    </xf>
    <xf numFmtId="180" fontId="2" fillId="33" borderId="18" xfId="79" applyNumberFormat="1" applyFont="1" applyFill="1" applyBorder="1" applyAlignment="1" applyProtection="1">
      <alignment horizontal="center" vertical="center" wrapText="1"/>
      <protection/>
    </xf>
    <xf numFmtId="180" fontId="3" fillId="33" borderId="12" xfId="79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80" fontId="2" fillId="0" borderId="10" xfId="79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79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/>
      <protection/>
    </xf>
    <xf numFmtId="0" fontId="2" fillId="0" borderId="23" xfId="0" applyFont="1" applyBorder="1" applyAlignment="1" applyProtection="1">
      <alignment/>
      <protection/>
    </xf>
    <xf numFmtId="174" fontId="4" fillId="33" borderId="12" xfId="0" applyNumberFormat="1" applyFont="1" applyFill="1" applyBorder="1" applyAlignment="1" applyProtection="1">
      <alignment horizontal="center" vertical="center" wrapText="1"/>
      <protection/>
    </xf>
    <xf numFmtId="180" fontId="2" fillId="33" borderId="24" xfId="79" applyNumberFormat="1" applyFont="1" applyFill="1" applyBorder="1" applyAlignment="1" applyProtection="1">
      <alignment horizontal="center" vertical="center" wrapText="1"/>
      <protection/>
    </xf>
    <xf numFmtId="180" fontId="2" fillId="0" borderId="24" xfId="79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/>
      <protection/>
    </xf>
    <xf numFmtId="180" fontId="4" fillId="33" borderId="15" xfId="79" applyNumberFormat="1" applyFont="1" applyFill="1" applyBorder="1" applyAlignment="1" applyProtection="1">
      <alignment horizontal="center" vertical="center" wrapText="1"/>
      <protection/>
    </xf>
    <xf numFmtId="180" fontId="4" fillId="33" borderId="26" xfId="79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2" fillId="33" borderId="27" xfId="0" applyNumberFormat="1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49" fontId="2" fillId="33" borderId="29" xfId="0" applyNumberFormat="1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top" wrapText="1"/>
      <protection/>
    </xf>
    <xf numFmtId="0" fontId="2" fillId="33" borderId="26" xfId="0" applyFont="1" applyFill="1" applyBorder="1" applyAlignment="1" applyProtection="1">
      <alignment horizontal="center" vertical="top" wrapText="1"/>
      <protection/>
    </xf>
    <xf numFmtId="180" fontId="4" fillId="33" borderId="15" xfId="79" applyNumberFormat="1" applyFont="1" applyFill="1" applyBorder="1" applyAlignment="1" applyProtection="1">
      <alignment horizontal="center" vertical="center" wrapText="1"/>
      <protection locked="0"/>
    </xf>
    <xf numFmtId="180" fontId="4" fillId="33" borderId="30" xfId="79" applyNumberFormat="1" applyFont="1" applyFill="1" applyBorder="1" applyAlignment="1" applyProtection="1">
      <alignment horizontal="center" vertical="center" wrapText="1"/>
      <protection locked="0"/>
    </xf>
    <xf numFmtId="180" fontId="4" fillId="6" borderId="10" xfId="79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80" fontId="4" fillId="6" borderId="10" xfId="79" applyNumberFormat="1" applyFont="1" applyFill="1" applyBorder="1" applyAlignment="1" applyProtection="1">
      <alignment horizontal="center" vertical="center" wrapText="1"/>
      <protection/>
    </xf>
    <xf numFmtId="180" fontId="4" fillId="6" borderId="24" xfId="79" applyNumberFormat="1" applyFont="1" applyFill="1" applyBorder="1" applyAlignment="1" applyProtection="1">
      <alignment horizontal="center" vertical="center" wrapText="1"/>
      <protection/>
    </xf>
    <xf numFmtId="180" fontId="4" fillId="6" borderId="21" xfId="79" applyNumberFormat="1" applyFont="1" applyFill="1" applyBorder="1" applyAlignment="1" applyProtection="1">
      <alignment horizontal="center" vertical="center" wrapText="1"/>
      <protection/>
    </xf>
    <xf numFmtId="180" fontId="4" fillId="6" borderId="31" xfId="79" applyNumberFormat="1" applyFont="1" applyFill="1" applyBorder="1" applyAlignment="1" applyProtection="1">
      <alignment horizontal="center" vertical="center" wrapText="1"/>
      <protection/>
    </xf>
    <xf numFmtId="0" fontId="4" fillId="6" borderId="11" xfId="0" applyFont="1" applyFill="1" applyBorder="1" applyAlignment="1" applyProtection="1">
      <alignment vertical="center" wrapText="1"/>
      <protection locked="0"/>
    </xf>
    <xf numFmtId="180" fontId="4" fillId="6" borderId="11" xfId="79" applyNumberFormat="1" applyFont="1" applyFill="1" applyBorder="1" applyAlignment="1" applyProtection="1">
      <alignment horizontal="center" vertical="center" wrapText="1"/>
      <protection locked="0"/>
    </xf>
    <xf numFmtId="180" fontId="4" fillId="6" borderId="30" xfId="79" applyNumberFormat="1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vertical="center" wrapText="1"/>
      <protection locked="0"/>
    </xf>
    <xf numFmtId="180" fontId="4" fillId="6" borderId="15" xfId="79" applyNumberFormat="1" applyFont="1" applyFill="1" applyBorder="1" applyAlignment="1" applyProtection="1">
      <alignment horizontal="center" vertical="center" wrapText="1"/>
      <protection locked="0"/>
    </xf>
    <xf numFmtId="49" fontId="4" fillId="34" borderId="19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vertical="center" wrapText="1"/>
      <protection locked="0"/>
    </xf>
    <xf numFmtId="180" fontId="4" fillId="35" borderId="10" xfId="79" applyNumberFormat="1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180" fontId="4" fillId="33" borderId="26" xfId="79" applyNumberFormat="1" applyFont="1" applyFill="1" applyBorder="1" applyAlignment="1" applyProtection="1">
      <alignment horizontal="center" vertical="center" wrapText="1"/>
      <protection locked="0"/>
    </xf>
    <xf numFmtId="49" fontId="2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34" borderId="32" xfId="0" applyNumberFormat="1" applyFont="1" applyFill="1" applyBorder="1" applyAlignment="1" applyProtection="1">
      <alignment horizontal="center" vertical="center" wrapText="1"/>
      <protection/>
    </xf>
    <xf numFmtId="180" fontId="4" fillId="34" borderId="33" xfId="79" applyNumberFormat="1" applyFont="1" applyFill="1" applyBorder="1" applyAlignment="1" applyProtection="1">
      <alignment horizontal="center" vertical="center" wrapText="1"/>
      <protection/>
    </xf>
    <xf numFmtId="180" fontId="4" fillId="34" borderId="32" xfId="79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180" fontId="2" fillId="33" borderId="15" xfId="79" applyNumberFormat="1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180" fontId="2" fillId="2" borderId="20" xfId="79" applyNumberFormat="1" applyFont="1" applyFill="1" applyBorder="1" applyAlignment="1" applyProtection="1">
      <alignment horizontal="center" vertical="center" wrapText="1"/>
      <protection/>
    </xf>
    <xf numFmtId="180" fontId="2" fillId="2" borderId="34" xfId="79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2" fillId="6" borderId="0" xfId="0" applyFont="1" applyFill="1" applyAlignment="1" applyProtection="1">
      <alignment/>
      <protection/>
    </xf>
    <xf numFmtId="180" fontId="4" fillId="34" borderId="26" xfId="79" applyNumberFormat="1" applyFont="1" applyFill="1" applyBorder="1" applyAlignment="1" applyProtection="1">
      <alignment horizontal="center" vertical="center" wrapText="1"/>
      <protection locked="0"/>
    </xf>
    <xf numFmtId="180" fontId="4" fillId="6" borderId="34" xfId="79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80" fontId="2" fillId="33" borderId="15" xfId="79" applyNumberFormat="1" applyFont="1" applyFill="1" applyBorder="1" applyAlignment="1" applyProtection="1">
      <alignment horizontal="center" vertical="center" wrapText="1"/>
      <protection locked="0"/>
    </xf>
    <xf numFmtId="180" fontId="2" fillId="0" borderId="18" xfId="79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vertical="center" wrapText="1"/>
      <protection locked="0"/>
    </xf>
    <xf numFmtId="180" fontId="2" fillId="6" borderId="10" xfId="79" applyNumberFormat="1" applyFont="1" applyFill="1" applyBorder="1" applyAlignment="1" applyProtection="1">
      <alignment horizontal="center" vertical="center" wrapText="1"/>
      <protection locked="0"/>
    </xf>
    <xf numFmtId="180" fontId="4" fillId="6" borderId="25" xfId="79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194" fontId="2" fillId="0" borderId="10" xfId="0" applyNumberFormat="1" applyFont="1" applyBorder="1" applyAlignment="1" applyProtection="1">
      <alignment horizontal="left" wrapText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51" fillId="0" borderId="10" xfId="33" applyNumberFormat="1" applyFont="1" applyFill="1" applyBorder="1" applyAlignment="1">
      <alignment horizontal="left" vertical="center" wrapText="1" readingOrder="1"/>
      <protection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/>
      <protection locked="0"/>
    </xf>
    <xf numFmtId="180" fontId="4" fillId="34" borderId="10" xfId="79" applyNumberFormat="1" applyFont="1" applyFill="1" applyBorder="1" applyAlignment="1" applyProtection="1">
      <alignment horizontal="center" vertical="center" wrapText="1"/>
      <protection locked="0"/>
    </xf>
    <xf numFmtId="49" fontId="5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52" fillId="33" borderId="18" xfId="0" applyNumberFormat="1" applyFont="1" applyFill="1" applyBorder="1" applyAlignment="1" applyProtection="1">
      <alignment horizontal="right" vertical="center"/>
      <protection locked="0"/>
    </xf>
    <xf numFmtId="0" fontId="52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8" xfId="0" applyFont="1" applyBorder="1" applyAlignment="1" applyProtection="1">
      <alignment/>
      <protection/>
    </xf>
    <xf numFmtId="49" fontId="53" fillId="6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11" xfId="0" applyFont="1" applyFill="1" applyBorder="1" applyAlignment="1" applyProtection="1">
      <alignment horizontal="left" vertical="center" wrapText="1"/>
      <protection locked="0"/>
    </xf>
    <xf numFmtId="180" fontId="4" fillId="16" borderId="11" xfId="79" applyNumberFormat="1" applyFont="1" applyFill="1" applyBorder="1" applyAlignment="1" applyProtection="1">
      <alignment horizontal="center" vertical="center" wrapText="1"/>
      <protection locked="0"/>
    </xf>
    <xf numFmtId="180" fontId="4" fillId="16" borderId="25" xfId="79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180" fontId="2" fillId="33" borderId="18" xfId="79" applyNumberFormat="1" applyFont="1" applyFill="1" applyBorder="1" applyAlignment="1" applyProtection="1">
      <alignment horizontal="center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80" fontId="2" fillId="35" borderId="10" xfId="79" applyNumberFormat="1" applyFont="1" applyFill="1" applyBorder="1" applyAlignment="1" applyProtection="1">
      <alignment horizontal="center" vertical="center" wrapText="1"/>
      <protection locked="0"/>
    </xf>
    <xf numFmtId="194" fontId="2" fillId="0" borderId="10" xfId="0" applyNumberFormat="1" applyFont="1" applyBorder="1" applyAlignment="1" applyProtection="1">
      <alignment horizontal="left" vertical="center" wrapText="1"/>
      <protection/>
    </xf>
    <xf numFmtId="180" fontId="2" fillId="37" borderId="24" xfId="79" applyNumberFormat="1" applyFont="1" applyFill="1" applyBorder="1" applyAlignment="1" applyProtection="1">
      <alignment horizontal="center" vertical="center" wrapText="1"/>
      <protection/>
    </xf>
    <xf numFmtId="180" fontId="4" fillId="37" borderId="24" xfId="79" applyNumberFormat="1" applyFont="1" applyFill="1" applyBorder="1" applyAlignment="1" applyProtection="1">
      <alignment horizontal="center" vertical="center" wrapText="1"/>
      <protection/>
    </xf>
    <xf numFmtId="0" fontId="51" fillId="0" borderId="35" xfId="33" applyNumberFormat="1" applyFont="1" applyFill="1" applyBorder="1" applyAlignment="1">
      <alignment horizontal="left" wrapText="1" readingOrder="1"/>
      <protection/>
    </xf>
    <xf numFmtId="0" fontId="51" fillId="0" borderId="10" xfId="33" applyNumberFormat="1" applyFont="1" applyFill="1" applyBorder="1" applyAlignment="1">
      <alignment horizontal="left" wrapText="1" readingOrder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39"/>
  <sheetViews>
    <sheetView showZeros="0" tabSelected="1" view="pageBreakPreview" zoomScale="80" zoomScaleNormal="90" zoomScaleSheetLayoutView="80" zoomScalePageLayoutView="0" workbookViewId="0" topLeftCell="A1">
      <pane ySplit="7" topLeftCell="A134" activePane="bottomLeft" state="frozen"/>
      <selection pane="topLeft" activeCell="A1" sqref="A1"/>
      <selection pane="bottomLeft" activeCell="A142" sqref="A142:IV143"/>
    </sheetView>
  </sheetViews>
  <sheetFormatPr defaultColWidth="9.00390625" defaultRowHeight="12.75"/>
  <cols>
    <col min="1" max="1" width="29.75390625" style="3" customWidth="1"/>
    <col min="2" max="2" width="55.375" style="3" customWidth="1"/>
    <col min="3" max="3" width="15.375" style="3" customWidth="1"/>
    <col min="4" max="4" width="13.625" style="3" customWidth="1"/>
    <col min="5" max="5" width="14.75390625" style="3" customWidth="1"/>
    <col min="6" max="6" width="11.00390625" style="3" customWidth="1"/>
    <col min="7" max="7" width="14.875" style="3" customWidth="1"/>
    <col min="8" max="16384" width="9.125" style="3" customWidth="1"/>
  </cols>
  <sheetData>
    <row r="1" spans="1:7" ht="26.25" customHeight="1">
      <c r="A1" s="135" t="s">
        <v>217</v>
      </c>
      <c r="B1" s="135"/>
      <c r="C1" s="135"/>
      <c r="D1" s="135"/>
      <c r="E1" s="135"/>
      <c r="F1" s="135"/>
      <c r="G1" s="39"/>
    </row>
    <row r="2" spans="1:7" ht="27.75" customHeight="1">
      <c r="A2" s="134" t="s">
        <v>263</v>
      </c>
      <c r="B2" s="134"/>
      <c r="C2" s="134"/>
      <c r="D2" s="134"/>
      <c r="E2" s="134"/>
      <c r="F2" s="134"/>
      <c r="G2" s="39"/>
    </row>
    <row r="3" spans="1:6" ht="16.5" thickBot="1">
      <c r="A3" s="4"/>
      <c r="B3" s="5"/>
      <c r="C3" s="6"/>
      <c r="D3" s="6"/>
      <c r="E3" s="7"/>
      <c r="F3" s="7"/>
    </row>
    <row r="4" spans="1:7" ht="69" customHeight="1" thickBot="1">
      <c r="A4" s="21" t="s">
        <v>158</v>
      </c>
      <c r="B4" s="46" t="s">
        <v>157</v>
      </c>
      <c r="C4" s="8" t="s">
        <v>162</v>
      </c>
      <c r="D4" s="9" t="s">
        <v>249</v>
      </c>
      <c r="E4" s="9" t="s">
        <v>156</v>
      </c>
      <c r="F4" s="40" t="s">
        <v>155</v>
      </c>
      <c r="G4" s="40" t="s">
        <v>250</v>
      </c>
    </row>
    <row r="5" spans="1:7" ht="15.75">
      <c r="A5" s="47">
        <v>1</v>
      </c>
      <c r="B5" s="48">
        <v>2</v>
      </c>
      <c r="C5" s="49" t="s">
        <v>0</v>
      </c>
      <c r="D5" s="49" t="s">
        <v>197</v>
      </c>
      <c r="E5" s="50">
        <v>5</v>
      </c>
      <c r="F5" s="51">
        <v>6</v>
      </c>
      <c r="G5" s="86">
        <v>7</v>
      </c>
    </row>
    <row r="6" spans="1:7" ht="16.5" thickBot="1">
      <c r="A6" s="110"/>
      <c r="B6" s="111" t="s">
        <v>154</v>
      </c>
      <c r="C6" s="112"/>
      <c r="D6" s="112"/>
      <c r="E6" s="113"/>
      <c r="F6" s="113"/>
      <c r="G6" s="114"/>
    </row>
    <row r="7" spans="1:7" ht="16.5" thickBot="1">
      <c r="A7" s="116" t="s">
        <v>153</v>
      </c>
      <c r="B7" s="117" t="s">
        <v>152</v>
      </c>
      <c r="C7" s="118">
        <f>C8+C23</f>
        <v>775393.4</v>
      </c>
      <c r="D7" s="118">
        <f>D8+D23</f>
        <v>146335.7</v>
      </c>
      <c r="E7" s="118">
        <f>E8+E23</f>
        <v>161476.5</v>
      </c>
      <c r="F7" s="118">
        <f>IF(C7&gt;0,E7/C7*100,0)</f>
        <v>20.8</v>
      </c>
      <c r="G7" s="119">
        <f>IF(D7&gt;0,E7/D7*100,0)</f>
        <v>110.3</v>
      </c>
    </row>
    <row r="8" spans="1:7" ht="15.75">
      <c r="A8" s="115"/>
      <c r="B8" s="64" t="s">
        <v>151</v>
      </c>
      <c r="C8" s="65">
        <f>C9+C12+C17+C20+C11</f>
        <v>684262.5</v>
      </c>
      <c r="D8" s="65">
        <f>D9+D12+D17+D20+D11</f>
        <v>100294.4</v>
      </c>
      <c r="E8" s="65">
        <f>E9+E12+E17+E20+E11</f>
        <v>106336.9</v>
      </c>
      <c r="F8" s="65">
        <f>IF(C8&gt;0,E8/C8*100,0)</f>
        <v>15.5</v>
      </c>
      <c r="G8" s="65">
        <f>IF(D8&gt;0,E8/D8*100,0)</f>
        <v>106</v>
      </c>
    </row>
    <row r="9" spans="1:7" ht="15.75">
      <c r="A9" s="95" t="s">
        <v>150</v>
      </c>
      <c r="B9" s="25" t="s">
        <v>149</v>
      </c>
      <c r="C9" s="2">
        <f>C10</f>
        <v>372620.7</v>
      </c>
      <c r="D9" s="2">
        <f>D10</f>
        <v>57011</v>
      </c>
      <c r="E9" s="2">
        <f>E10</f>
        <v>63549</v>
      </c>
      <c r="F9" s="26">
        <f>IF(C9&gt;0,E9/C9*100,0)</f>
        <v>17.1</v>
      </c>
      <c r="G9" s="2">
        <f>IF(D9&gt;0,E9/D9*100,0)</f>
        <v>111.5</v>
      </c>
    </row>
    <row r="10" spans="1:7" s="12" customFormat="1" ht="15.75">
      <c r="A10" s="87" t="s">
        <v>148</v>
      </c>
      <c r="B10" s="88" t="s">
        <v>147</v>
      </c>
      <c r="C10" s="36">
        <v>372620.7</v>
      </c>
      <c r="D10" s="36">
        <v>57011</v>
      </c>
      <c r="E10" s="1">
        <v>63549</v>
      </c>
      <c r="F10" s="1">
        <f>IF(C10&gt;0,E10/C10*100,0)</f>
        <v>17.1</v>
      </c>
      <c r="G10" s="2">
        <f aca="true" t="shared" si="0" ref="G10:G22">IF(D10&gt;0,E10/D10*100,0)</f>
        <v>111.5</v>
      </c>
    </row>
    <row r="11" spans="1:7" s="12" customFormat="1" ht="15.75">
      <c r="A11" s="96" t="s">
        <v>174</v>
      </c>
      <c r="B11" s="97" t="s">
        <v>173</v>
      </c>
      <c r="C11" s="37">
        <v>34792.5</v>
      </c>
      <c r="D11" s="37">
        <v>7781.6</v>
      </c>
      <c r="E11" s="37">
        <v>9597</v>
      </c>
      <c r="F11" s="1">
        <f aca="true" t="shared" si="1" ref="F11:F22">IF(C11&gt;0,E11/C11*100,0)</f>
        <v>27.6</v>
      </c>
      <c r="G11" s="2">
        <f t="shared" si="0"/>
        <v>123.3</v>
      </c>
    </row>
    <row r="12" spans="1:7" s="12" customFormat="1" ht="15.75">
      <c r="A12" s="96" t="s">
        <v>146</v>
      </c>
      <c r="B12" s="97" t="s">
        <v>145</v>
      </c>
      <c r="C12" s="37">
        <f>SUM(C13:C16)</f>
        <v>83352.5</v>
      </c>
      <c r="D12" s="37">
        <f>SUM(D13:D16)</f>
        <v>16421.5</v>
      </c>
      <c r="E12" s="37">
        <f>SUM(E13:E16)</f>
        <v>14163.1</v>
      </c>
      <c r="F12" s="1">
        <f t="shared" si="1"/>
        <v>17</v>
      </c>
      <c r="G12" s="2">
        <f t="shared" si="0"/>
        <v>86.2</v>
      </c>
    </row>
    <row r="13" spans="1:7" s="12" customFormat="1" ht="42" customHeight="1">
      <c r="A13" s="98" t="s">
        <v>196</v>
      </c>
      <c r="B13" s="24" t="s">
        <v>198</v>
      </c>
      <c r="C13" s="36">
        <v>66974.5</v>
      </c>
      <c r="D13" s="36">
        <v>11117.8</v>
      </c>
      <c r="E13" s="36">
        <v>9361.6</v>
      </c>
      <c r="F13" s="1">
        <f t="shared" si="1"/>
        <v>14</v>
      </c>
      <c r="G13" s="2">
        <f t="shared" si="0"/>
        <v>84.2</v>
      </c>
    </row>
    <row r="14" spans="1:7" s="12" customFormat="1" ht="31.5">
      <c r="A14" s="87" t="s">
        <v>166</v>
      </c>
      <c r="B14" s="88" t="s">
        <v>144</v>
      </c>
      <c r="C14" s="36">
        <v>0</v>
      </c>
      <c r="D14" s="36">
        <v>0</v>
      </c>
      <c r="E14" s="36">
        <v>-650.8</v>
      </c>
      <c r="F14" s="1">
        <f t="shared" si="1"/>
        <v>0</v>
      </c>
      <c r="G14" s="2">
        <f t="shared" si="0"/>
        <v>0</v>
      </c>
    </row>
    <row r="15" spans="1:7" s="12" customFormat="1" ht="15.75">
      <c r="A15" s="87" t="s">
        <v>167</v>
      </c>
      <c r="B15" s="88" t="s">
        <v>143</v>
      </c>
      <c r="C15" s="36">
        <v>3386</v>
      </c>
      <c r="D15" s="36">
        <v>1588</v>
      </c>
      <c r="E15" s="36">
        <v>6047.4</v>
      </c>
      <c r="F15" s="1">
        <f t="shared" si="1"/>
        <v>178.6</v>
      </c>
      <c r="G15" s="2" t="s">
        <v>260</v>
      </c>
    </row>
    <row r="16" spans="1:7" s="12" customFormat="1" ht="39" customHeight="1">
      <c r="A16" s="87" t="s">
        <v>168</v>
      </c>
      <c r="B16" s="88" t="s">
        <v>169</v>
      </c>
      <c r="C16" s="36">
        <v>12992</v>
      </c>
      <c r="D16" s="36">
        <v>3715.7</v>
      </c>
      <c r="E16" s="36">
        <v>-595.1</v>
      </c>
      <c r="F16" s="1">
        <f t="shared" si="1"/>
        <v>-4.6</v>
      </c>
      <c r="G16" s="2">
        <f t="shared" si="0"/>
        <v>-16</v>
      </c>
    </row>
    <row r="17" spans="1:7" s="12" customFormat="1" ht="15.75">
      <c r="A17" s="96" t="s">
        <v>142</v>
      </c>
      <c r="B17" s="97" t="s">
        <v>141</v>
      </c>
      <c r="C17" s="37">
        <f>SUM(C18:C19)</f>
        <v>183093.8</v>
      </c>
      <c r="D17" s="37">
        <f>SUM(D18:D19)</f>
        <v>16720.3</v>
      </c>
      <c r="E17" s="37">
        <f>SUM(E18:E19)</f>
        <v>17284.8</v>
      </c>
      <c r="F17" s="1">
        <f t="shared" si="1"/>
        <v>9.4</v>
      </c>
      <c r="G17" s="2">
        <f t="shared" si="0"/>
        <v>103.4</v>
      </c>
    </row>
    <row r="18" spans="1:7" s="12" customFormat="1" ht="15.75">
      <c r="A18" s="87" t="s">
        <v>140</v>
      </c>
      <c r="B18" s="88" t="s">
        <v>139</v>
      </c>
      <c r="C18" s="36">
        <v>62214.2</v>
      </c>
      <c r="D18" s="36">
        <v>3173</v>
      </c>
      <c r="E18" s="36">
        <v>2077.5</v>
      </c>
      <c r="F18" s="1">
        <f t="shared" si="1"/>
        <v>3.3</v>
      </c>
      <c r="G18" s="2">
        <f t="shared" si="0"/>
        <v>65.5</v>
      </c>
    </row>
    <row r="19" spans="1:7" s="12" customFormat="1" ht="15.75">
      <c r="A19" s="87" t="s">
        <v>138</v>
      </c>
      <c r="B19" s="88" t="s">
        <v>137</v>
      </c>
      <c r="C19" s="36">
        <v>120879.6</v>
      </c>
      <c r="D19" s="36">
        <v>13547.3</v>
      </c>
      <c r="E19" s="36">
        <v>15207.3</v>
      </c>
      <c r="F19" s="1">
        <f t="shared" si="1"/>
        <v>12.6</v>
      </c>
      <c r="G19" s="2">
        <f t="shared" si="0"/>
        <v>112.3</v>
      </c>
    </row>
    <row r="20" spans="1:7" s="12" customFormat="1" ht="15.75">
      <c r="A20" s="96" t="s">
        <v>136</v>
      </c>
      <c r="B20" s="97" t="s">
        <v>135</v>
      </c>
      <c r="C20" s="37">
        <f>SUM(C21:C22)</f>
        <v>10403</v>
      </c>
      <c r="D20" s="37">
        <f>SUM(D21:D22)</f>
        <v>2360</v>
      </c>
      <c r="E20" s="37">
        <f>SUM(E21:E22)</f>
        <v>1743</v>
      </c>
      <c r="F20" s="1">
        <f t="shared" si="1"/>
        <v>16.8</v>
      </c>
      <c r="G20" s="2">
        <f t="shared" si="0"/>
        <v>73.9</v>
      </c>
    </row>
    <row r="21" spans="1:7" s="12" customFormat="1" ht="54" customHeight="1">
      <c r="A21" s="87" t="s">
        <v>134</v>
      </c>
      <c r="B21" s="88" t="s">
        <v>133</v>
      </c>
      <c r="C21" s="36">
        <v>10253</v>
      </c>
      <c r="D21" s="36">
        <v>2330</v>
      </c>
      <c r="E21" s="36">
        <v>1728</v>
      </c>
      <c r="F21" s="1">
        <f t="shared" si="1"/>
        <v>16.9</v>
      </c>
      <c r="G21" s="2">
        <f t="shared" si="0"/>
        <v>74.2</v>
      </c>
    </row>
    <row r="22" spans="1:7" s="12" customFormat="1" ht="55.5" customHeight="1">
      <c r="A22" s="87" t="s">
        <v>132</v>
      </c>
      <c r="B22" s="88" t="s">
        <v>131</v>
      </c>
      <c r="C22" s="36">
        <v>150</v>
      </c>
      <c r="D22" s="36">
        <v>30</v>
      </c>
      <c r="E22" s="36">
        <v>15</v>
      </c>
      <c r="F22" s="1">
        <f t="shared" si="1"/>
        <v>10</v>
      </c>
      <c r="G22" s="2">
        <f t="shared" si="0"/>
        <v>50</v>
      </c>
    </row>
    <row r="23" spans="1:7" s="126" customFormat="1" ht="15.75">
      <c r="A23" s="99"/>
      <c r="B23" s="92" t="s">
        <v>130</v>
      </c>
      <c r="C23" s="54">
        <f>C24+C35+C36+C37+C42+C61</f>
        <v>91130.9</v>
      </c>
      <c r="D23" s="54">
        <f>D24+D35+D36+D37+D42+D61</f>
        <v>46041.3</v>
      </c>
      <c r="E23" s="54">
        <f>E24+E35+E36+E37+E42+E61</f>
        <v>55139.6</v>
      </c>
      <c r="F23" s="54">
        <f>IF(C23&gt;0,E23/C23*100,0)</f>
        <v>60.5</v>
      </c>
      <c r="G23" s="65">
        <f>IF(D23&gt;0,E23/D23*100,0)</f>
        <v>119.8</v>
      </c>
    </row>
    <row r="24" spans="1:7" ht="62.25" customHeight="1">
      <c r="A24" s="95" t="s">
        <v>129</v>
      </c>
      <c r="B24" s="25" t="s">
        <v>164</v>
      </c>
      <c r="C24" s="2">
        <f>SUM(C25:C32)</f>
        <v>35573.1</v>
      </c>
      <c r="D24" s="2">
        <f>SUM(D25:D32)</f>
        <v>6572.9</v>
      </c>
      <c r="E24" s="2">
        <f>SUM(E25:E32)</f>
        <v>11849.8</v>
      </c>
      <c r="F24" s="1">
        <f>IF(C24&gt;0,E24/C24*100,0)</f>
        <v>33.3</v>
      </c>
      <c r="G24" s="2">
        <f>IF(D24&gt;0,E24/D24*100,0)</f>
        <v>180.3</v>
      </c>
    </row>
    <row r="25" spans="1:7" ht="0.75" customHeight="1">
      <c r="A25" s="98" t="s">
        <v>128</v>
      </c>
      <c r="B25" s="24" t="s">
        <v>127</v>
      </c>
      <c r="C25" s="1"/>
      <c r="D25" s="1"/>
      <c r="E25" s="1"/>
      <c r="F25" s="1">
        <f aca="true" t="shared" si="2" ref="F25:F50">IF(C25&gt;0,E25/C25*100,0)</f>
        <v>0</v>
      </c>
      <c r="G25" s="2">
        <f aca="true" t="shared" si="3" ref="G25:G50">IF(D25&gt;0,E25/D25*100,0)</f>
        <v>0</v>
      </c>
    </row>
    <row r="26" spans="1:7" s="12" customFormat="1" ht="98.25" customHeight="1">
      <c r="A26" s="87" t="s">
        <v>165</v>
      </c>
      <c r="B26" s="88" t="s">
        <v>126</v>
      </c>
      <c r="C26" s="1">
        <v>8967.3</v>
      </c>
      <c r="D26" s="1">
        <v>2023.9</v>
      </c>
      <c r="E26" s="36">
        <v>2280.4</v>
      </c>
      <c r="F26" s="1">
        <f t="shared" si="2"/>
        <v>25.4</v>
      </c>
      <c r="G26" s="2">
        <f t="shared" si="3"/>
        <v>112.7</v>
      </c>
    </row>
    <row r="27" spans="1:7" s="12" customFormat="1" ht="111" customHeight="1">
      <c r="A27" s="87" t="s">
        <v>125</v>
      </c>
      <c r="B27" s="88" t="s">
        <v>124</v>
      </c>
      <c r="C27" s="36">
        <v>1136.1</v>
      </c>
      <c r="D27" s="36">
        <v>284</v>
      </c>
      <c r="E27" s="36">
        <v>460.6</v>
      </c>
      <c r="F27" s="1">
        <f t="shared" si="2"/>
        <v>40.5</v>
      </c>
      <c r="G27" s="2">
        <f t="shared" si="3"/>
        <v>162.2</v>
      </c>
    </row>
    <row r="28" spans="1:7" s="12" customFormat="1" ht="117.75" customHeight="1">
      <c r="A28" s="87" t="s">
        <v>223</v>
      </c>
      <c r="B28" s="88" t="s">
        <v>224</v>
      </c>
      <c r="C28" s="36">
        <v>741.7</v>
      </c>
      <c r="D28" s="36">
        <v>185.4</v>
      </c>
      <c r="E28" s="36">
        <v>184.7</v>
      </c>
      <c r="F28" s="1">
        <f t="shared" si="2"/>
        <v>24.9</v>
      </c>
      <c r="G28" s="2">
        <f t="shared" si="3"/>
        <v>99.6</v>
      </c>
    </row>
    <row r="29" spans="1:7" s="12" customFormat="1" ht="60" customHeight="1">
      <c r="A29" s="87" t="s">
        <v>208</v>
      </c>
      <c r="B29" s="88" t="s">
        <v>216</v>
      </c>
      <c r="C29" s="36">
        <v>19083.7</v>
      </c>
      <c r="D29" s="36">
        <v>2653.5</v>
      </c>
      <c r="E29" s="36">
        <v>7000</v>
      </c>
      <c r="F29" s="1">
        <f t="shared" si="2"/>
        <v>36.7</v>
      </c>
      <c r="G29" s="2" t="s">
        <v>260</v>
      </c>
    </row>
    <row r="30" spans="1:7" s="12" customFormat="1" ht="15.75">
      <c r="A30" s="98" t="s">
        <v>251</v>
      </c>
      <c r="B30" s="24" t="s">
        <v>199</v>
      </c>
      <c r="C30" s="36">
        <v>30</v>
      </c>
      <c r="D30" s="36">
        <v>6.2</v>
      </c>
      <c r="E30" s="36">
        <v>31.4</v>
      </c>
      <c r="F30" s="1">
        <f t="shared" si="2"/>
        <v>104.7</v>
      </c>
      <c r="G30" s="2" t="s">
        <v>260</v>
      </c>
    </row>
    <row r="31" spans="1:7" s="12" customFormat="1" ht="43.5" customHeight="1">
      <c r="A31" s="87" t="s">
        <v>225</v>
      </c>
      <c r="B31" s="88" t="s">
        <v>123</v>
      </c>
      <c r="C31" s="36">
        <v>26.7</v>
      </c>
      <c r="D31" s="36">
        <v>0</v>
      </c>
      <c r="E31" s="36">
        <v>0</v>
      </c>
      <c r="F31" s="1">
        <f t="shared" si="2"/>
        <v>0</v>
      </c>
      <c r="G31" s="2">
        <f t="shared" si="3"/>
        <v>0</v>
      </c>
    </row>
    <row r="32" spans="1:7" s="12" customFormat="1" ht="120" customHeight="1">
      <c r="A32" s="87" t="s">
        <v>226</v>
      </c>
      <c r="B32" s="88" t="s">
        <v>122</v>
      </c>
      <c r="C32" s="36">
        <f>SUM(C33:C34)</f>
        <v>5587.6</v>
      </c>
      <c r="D32" s="36">
        <f>SUM(D33:D34)</f>
        <v>1419.9</v>
      </c>
      <c r="E32" s="36">
        <f>SUM(E33:E34)</f>
        <v>1892.7</v>
      </c>
      <c r="F32" s="1">
        <f t="shared" si="2"/>
        <v>33.9</v>
      </c>
      <c r="G32" s="2">
        <f t="shared" si="3"/>
        <v>133.3</v>
      </c>
    </row>
    <row r="33" spans="1:7" s="12" customFormat="1" ht="114" customHeight="1">
      <c r="A33" s="87" t="s">
        <v>227</v>
      </c>
      <c r="B33" s="88" t="s">
        <v>220</v>
      </c>
      <c r="C33" s="36">
        <v>4043</v>
      </c>
      <c r="D33" s="36">
        <v>999</v>
      </c>
      <c r="E33" s="36">
        <v>1460.9</v>
      </c>
      <c r="F33" s="1">
        <f t="shared" si="2"/>
        <v>36.1</v>
      </c>
      <c r="G33" s="2">
        <f t="shared" si="3"/>
        <v>146.2</v>
      </c>
    </row>
    <row r="34" spans="1:7" s="12" customFormat="1" ht="138" customHeight="1">
      <c r="A34" s="87" t="s">
        <v>221</v>
      </c>
      <c r="B34" s="100" t="s">
        <v>222</v>
      </c>
      <c r="C34" s="36">
        <v>1544.6</v>
      </c>
      <c r="D34" s="36">
        <v>420.9</v>
      </c>
      <c r="E34" s="36">
        <v>431.8</v>
      </c>
      <c r="F34" s="1">
        <f t="shared" si="2"/>
        <v>28</v>
      </c>
      <c r="G34" s="2">
        <f t="shared" si="3"/>
        <v>102.6</v>
      </c>
    </row>
    <row r="35" spans="1:7" s="12" customFormat="1" ht="15.75">
      <c r="A35" s="96" t="s">
        <v>121</v>
      </c>
      <c r="B35" s="97" t="s">
        <v>120</v>
      </c>
      <c r="C35" s="37">
        <v>3429</v>
      </c>
      <c r="D35" s="37">
        <v>2119.1</v>
      </c>
      <c r="E35" s="37">
        <v>4210.3</v>
      </c>
      <c r="F35" s="1">
        <f t="shared" si="2"/>
        <v>122.8</v>
      </c>
      <c r="G35" s="2">
        <f t="shared" si="3"/>
        <v>198.7</v>
      </c>
    </row>
    <row r="36" spans="1:7" s="12" customFormat="1" ht="31.5">
      <c r="A36" s="96" t="s">
        <v>119</v>
      </c>
      <c r="B36" s="97" t="s">
        <v>118</v>
      </c>
      <c r="C36" s="37">
        <v>33227.2</v>
      </c>
      <c r="D36" s="37">
        <v>33027.3</v>
      </c>
      <c r="E36" s="37">
        <v>33399.6</v>
      </c>
      <c r="F36" s="1">
        <f>IF(C36&gt;0,E36/C36*100,0)</f>
        <v>100.5</v>
      </c>
      <c r="G36" s="2">
        <f>IF(D36&gt;0,E36/D36*100,0)</f>
        <v>101.1</v>
      </c>
    </row>
    <row r="37" spans="1:7" s="12" customFormat="1" ht="36" customHeight="1">
      <c r="A37" s="96" t="s">
        <v>117</v>
      </c>
      <c r="B37" s="97" t="s">
        <v>116</v>
      </c>
      <c r="C37" s="37">
        <f>SUM(C38:C41)</f>
        <v>16900</v>
      </c>
      <c r="D37" s="37">
        <f>SUM(D38:D41)</f>
        <v>4000</v>
      </c>
      <c r="E37" s="37">
        <f>SUM(E38:E41)</f>
        <v>4037.1</v>
      </c>
      <c r="F37" s="1">
        <f t="shared" si="2"/>
        <v>23.9</v>
      </c>
      <c r="G37" s="2">
        <f t="shared" si="3"/>
        <v>100.9</v>
      </c>
    </row>
    <row r="38" spans="1:7" s="12" customFormat="1" ht="0.75" customHeight="1">
      <c r="A38" s="87" t="s">
        <v>247</v>
      </c>
      <c r="B38" s="100" t="s">
        <v>248</v>
      </c>
      <c r="C38" s="36"/>
      <c r="D38" s="36"/>
      <c r="E38" s="36"/>
      <c r="F38" s="1">
        <f t="shared" si="2"/>
        <v>0</v>
      </c>
      <c r="G38" s="2">
        <f t="shared" si="3"/>
        <v>0</v>
      </c>
    </row>
    <row r="39" spans="1:7" s="12" customFormat="1" ht="84.75" customHeight="1">
      <c r="A39" s="87" t="s">
        <v>115</v>
      </c>
      <c r="B39" s="88" t="s">
        <v>114</v>
      </c>
      <c r="C39" s="36">
        <v>9500</v>
      </c>
      <c r="D39" s="36">
        <v>2375</v>
      </c>
      <c r="E39" s="36">
        <v>2038</v>
      </c>
      <c r="F39" s="1">
        <f t="shared" si="2"/>
        <v>21.5</v>
      </c>
      <c r="G39" s="2">
        <f t="shared" si="3"/>
        <v>85.8</v>
      </c>
    </row>
    <row r="40" spans="1:7" s="12" customFormat="1" ht="92.25" customHeight="1">
      <c r="A40" s="87" t="s">
        <v>194</v>
      </c>
      <c r="B40" s="88" t="s">
        <v>195</v>
      </c>
      <c r="C40" s="36">
        <v>6500</v>
      </c>
      <c r="D40" s="36">
        <v>1625</v>
      </c>
      <c r="E40" s="36">
        <v>1999.1</v>
      </c>
      <c r="F40" s="1">
        <f t="shared" si="2"/>
        <v>30.8</v>
      </c>
      <c r="G40" s="2">
        <f t="shared" si="3"/>
        <v>123</v>
      </c>
    </row>
    <row r="41" spans="1:7" s="12" customFormat="1" ht="52.5" customHeight="1">
      <c r="A41" s="98" t="s">
        <v>246</v>
      </c>
      <c r="B41" s="24" t="s">
        <v>200</v>
      </c>
      <c r="C41" s="36">
        <v>900</v>
      </c>
      <c r="D41" s="36">
        <v>0</v>
      </c>
      <c r="E41" s="36">
        <v>0</v>
      </c>
      <c r="F41" s="1">
        <f t="shared" si="2"/>
        <v>0</v>
      </c>
      <c r="G41" s="2">
        <f t="shared" si="3"/>
        <v>0</v>
      </c>
    </row>
    <row r="42" spans="1:7" s="12" customFormat="1" ht="15.75">
      <c r="A42" s="96" t="s">
        <v>113</v>
      </c>
      <c r="B42" s="97" t="s">
        <v>112</v>
      </c>
      <c r="C42" s="37">
        <f>SUM(C43:C60)</f>
        <v>1123.5</v>
      </c>
      <c r="D42" s="37">
        <f>SUM(D43:D60)</f>
        <v>193.3</v>
      </c>
      <c r="E42" s="37">
        <f>SUM(E43:E60)</f>
        <v>1229.7</v>
      </c>
      <c r="F42" s="1">
        <f t="shared" si="2"/>
        <v>109.5</v>
      </c>
      <c r="G42" s="2" t="s">
        <v>260</v>
      </c>
    </row>
    <row r="43" spans="1:7" s="12" customFormat="1" ht="103.5" customHeight="1">
      <c r="A43" s="101" t="s">
        <v>215</v>
      </c>
      <c r="B43" s="129" t="s">
        <v>201</v>
      </c>
      <c r="C43" s="36">
        <v>52.4</v>
      </c>
      <c r="D43" s="36">
        <v>11.3</v>
      </c>
      <c r="E43" s="36">
        <v>10.5</v>
      </c>
      <c r="F43" s="1">
        <f t="shared" si="2"/>
        <v>20</v>
      </c>
      <c r="G43" s="2">
        <f t="shared" si="3"/>
        <v>92.9</v>
      </c>
    </row>
    <row r="44" spans="1:7" s="12" customFormat="1" ht="139.5" customHeight="1">
      <c r="A44" s="101" t="s">
        <v>205</v>
      </c>
      <c r="B44" s="129" t="s">
        <v>202</v>
      </c>
      <c r="C44" s="36">
        <v>88.7</v>
      </c>
      <c r="D44" s="36">
        <v>17.8</v>
      </c>
      <c r="E44" s="36">
        <v>56</v>
      </c>
      <c r="F44" s="1">
        <f t="shared" si="2"/>
        <v>63.1</v>
      </c>
      <c r="G44" s="2" t="s">
        <v>260</v>
      </c>
    </row>
    <row r="45" spans="1:7" s="12" customFormat="1" ht="114" customHeight="1">
      <c r="A45" s="101" t="s">
        <v>242</v>
      </c>
      <c r="B45" s="129" t="s">
        <v>244</v>
      </c>
      <c r="C45" s="36">
        <v>22.6</v>
      </c>
      <c r="D45" s="36">
        <v>4.5</v>
      </c>
      <c r="E45" s="36">
        <v>6.4</v>
      </c>
      <c r="F45" s="1">
        <f t="shared" si="2"/>
        <v>28.3</v>
      </c>
      <c r="G45" s="2">
        <f t="shared" si="3"/>
        <v>142.2</v>
      </c>
    </row>
    <row r="46" spans="1:7" s="12" customFormat="1" ht="110.25">
      <c r="A46" s="101" t="s">
        <v>236</v>
      </c>
      <c r="B46" s="102" t="s">
        <v>237</v>
      </c>
      <c r="C46" s="36">
        <v>39.7</v>
      </c>
      <c r="D46" s="36">
        <v>7.9</v>
      </c>
      <c r="E46" s="36">
        <v>3</v>
      </c>
      <c r="F46" s="1">
        <f t="shared" si="2"/>
        <v>7.6</v>
      </c>
      <c r="G46" s="2">
        <f t="shared" si="3"/>
        <v>38</v>
      </c>
    </row>
    <row r="47" spans="1:7" s="12" customFormat="1" ht="118.5" customHeight="1">
      <c r="A47" s="101" t="s">
        <v>214</v>
      </c>
      <c r="B47" s="129" t="s">
        <v>209</v>
      </c>
      <c r="C47" s="36">
        <v>91.5</v>
      </c>
      <c r="D47" s="36">
        <v>18</v>
      </c>
      <c r="E47" s="36">
        <v>4</v>
      </c>
      <c r="F47" s="1">
        <f t="shared" si="2"/>
        <v>4.4</v>
      </c>
      <c r="G47" s="2">
        <f t="shared" si="3"/>
        <v>22.2</v>
      </c>
    </row>
    <row r="48" spans="1:7" s="12" customFormat="1" ht="118.5" customHeight="1">
      <c r="A48" s="101" t="s">
        <v>264</v>
      </c>
      <c r="B48" s="129" t="s">
        <v>266</v>
      </c>
      <c r="C48" s="36"/>
      <c r="D48" s="36"/>
      <c r="E48" s="36">
        <v>2.5</v>
      </c>
      <c r="F48" s="1">
        <f>IF(C48&gt;0,E48/C48*100,0)</f>
        <v>0</v>
      </c>
      <c r="G48" s="2">
        <f>IF(D48&gt;0,E48/D48*100,0)</f>
        <v>0</v>
      </c>
    </row>
    <row r="49" spans="1:7" s="12" customFormat="1" ht="144" customHeight="1">
      <c r="A49" s="101" t="s">
        <v>232</v>
      </c>
      <c r="B49" s="129" t="s">
        <v>233</v>
      </c>
      <c r="C49" s="36">
        <v>170.1</v>
      </c>
      <c r="D49" s="36">
        <v>33.7</v>
      </c>
      <c r="E49" s="36">
        <v>28.7</v>
      </c>
      <c r="F49" s="1">
        <f t="shared" si="2"/>
        <v>16.9</v>
      </c>
      <c r="G49" s="2">
        <f t="shared" si="3"/>
        <v>85.2</v>
      </c>
    </row>
    <row r="50" spans="1:7" s="12" customFormat="1" ht="164.25" customHeight="1">
      <c r="A50" s="101" t="s">
        <v>213</v>
      </c>
      <c r="B50" s="129" t="s">
        <v>210</v>
      </c>
      <c r="C50" s="36">
        <v>11.4</v>
      </c>
      <c r="D50" s="36">
        <v>2.2</v>
      </c>
      <c r="E50" s="36">
        <v>1.8</v>
      </c>
      <c r="F50" s="1">
        <f t="shared" si="2"/>
        <v>15.8</v>
      </c>
      <c r="G50" s="2">
        <f t="shared" si="3"/>
        <v>81.8</v>
      </c>
    </row>
    <row r="51" spans="1:7" s="12" customFormat="1" ht="129.75" customHeight="1">
      <c r="A51" s="103" t="s">
        <v>238</v>
      </c>
      <c r="B51" s="105" t="s">
        <v>239</v>
      </c>
      <c r="C51" s="36">
        <v>7.8</v>
      </c>
      <c r="D51" s="36">
        <v>1.6</v>
      </c>
      <c r="E51" s="36"/>
      <c r="F51" s="1">
        <f aca="true" t="shared" si="4" ref="F51:F60">IF(C51&gt;0,E51/C51*100,0)</f>
        <v>0</v>
      </c>
      <c r="G51" s="2">
        <f aca="true" t="shared" si="5" ref="G51:G60">IF(D51&gt;0,E51/D51*100,0)</f>
        <v>0</v>
      </c>
    </row>
    <row r="52" spans="1:7" s="12" customFormat="1" ht="118.5" customHeight="1">
      <c r="A52" s="101" t="s">
        <v>228</v>
      </c>
      <c r="B52" s="129" t="s">
        <v>229</v>
      </c>
      <c r="C52" s="36">
        <v>4.3</v>
      </c>
      <c r="D52" s="36">
        <v>0.9</v>
      </c>
      <c r="E52" s="36">
        <v>2</v>
      </c>
      <c r="F52" s="1">
        <f t="shared" si="4"/>
        <v>46.5</v>
      </c>
      <c r="G52" s="2" t="s">
        <v>260</v>
      </c>
    </row>
    <row r="53" spans="1:7" s="12" customFormat="1" ht="120" customHeight="1">
      <c r="A53" s="101" t="s">
        <v>206</v>
      </c>
      <c r="B53" s="129" t="s">
        <v>203</v>
      </c>
      <c r="C53" s="36">
        <v>92.9</v>
      </c>
      <c r="D53" s="36">
        <v>18.4</v>
      </c>
      <c r="E53" s="36">
        <v>6.1</v>
      </c>
      <c r="F53" s="1">
        <f t="shared" si="4"/>
        <v>6.6</v>
      </c>
      <c r="G53" s="2">
        <f t="shared" si="5"/>
        <v>33.2</v>
      </c>
    </row>
    <row r="54" spans="1:7" s="12" customFormat="1" ht="114" customHeight="1">
      <c r="A54" s="101" t="s">
        <v>243</v>
      </c>
      <c r="B54" s="129" t="s">
        <v>245</v>
      </c>
      <c r="C54" s="36">
        <v>89.2</v>
      </c>
      <c r="D54" s="36">
        <v>10.2</v>
      </c>
      <c r="E54" s="36"/>
      <c r="F54" s="1">
        <f t="shared" si="4"/>
        <v>0</v>
      </c>
      <c r="G54" s="2">
        <f t="shared" si="5"/>
        <v>0</v>
      </c>
    </row>
    <row r="55" spans="1:7" s="12" customFormat="1" ht="140.25" customHeight="1">
      <c r="A55" s="101" t="s">
        <v>207</v>
      </c>
      <c r="B55" s="129" t="s">
        <v>204</v>
      </c>
      <c r="C55" s="36">
        <v>276.8</v>
      </c>
      <c r="D55" s="36">
        <v>55.7</v>
      </c>
      <c r="E55" s="36">
        <v>69.3</v>
      </c>
      <c r="F55" s="1">
        <f t="shared" si="4"/>
        <v>25</v>
      </c>
      <c r="G55" s="2">
        <f t="shared" si="5"/>
        <v>124.4</v>
      </c>
    </row>
    <row r="56" spans="1:7" s="12" customFormat="1" ht="83.25" customHeight="1">
      <c r="A56" s="101" t="s">
        <v>212</v>
      </c>
      <c r="B56" s="104" t="s">
        <v>211</v>
      </c>
      <c r="C56" s="36">
        <v>97.9</v>
      </c>
      <c r="D56" s="36">
        <v>11.1</v>
      </c>
      <c r="E56" s="36">
        <v>11.9</v>
      </c>
      <c r="F56" s="1">
        <f t="shared" si="4"/>
        <v>12.2</v>
      </c>
      <c r="G56" s="2">
        <f t="shared" si="5"/>
        <v>107.2</v>
      </c>
    </row>
    <row r="57" spans="1:7" s="12" customFormat="1" ht="118.5" customHeight="1">
      <c r="A57" s="101" t="s">
        <v>230</v>
      </c>
      <c r="B57" s="104" t="s">
        <v>231</v>
      </c>
      <c r="C57" s="36">
        <v>27.8</v>
      </c>
      <c r="D57" s="36"/>
      <c r="E57" s="36">
        <v>958.9</v>
      </c>
      <c r="F57" s="1" t="s">
        <v>260</v>
      </c>
      <c r="G57" s="2">
        <f t="shared" si="5"/>
        <v>0</v>
      </c>
    </row>
    <row r="58" spans="1:7" s="12" customFormat="1" ht="118.5" customHeight="1">
      <c r="A58" s="101" t="s">
        <v>261</v>
      </c>
      <c r="B58" s="132" t="s">
        <v>262</v>
      </c>
      <c r="C58" s="36"/>
      <c r="D58" s="36"/>
      <c r="E58" s="36">
        <v>62.7</v>
      </c>
      <c r="F58" s="1">
        <f t="shared" si="4"/>
        <v>0</v>
      </c>
      <c r="G58" s="2">
        <f t="shared" si="5"/>
        <v>0</v>
      </c>
    </row>
    <row r="59" spans="1:7" s="12" customFormat="1" ht="118.5" customHeight="1">
      <c r="A59" s="101" t="s">
        <v>265</v>
      </c>
      <c r="B59" s="133"/>
      <c r="C59" s="36"/>
      <c r="D59" s="36"/>
      <c r="E59" s="36">
        <v>0.7</v>
      </c>
      <c r="F59" s="1">
        <f>IF(C59&gt;0,E59/C59*100,0)</f>
        <v>0</v>
      </c>
      <c r="G59" s="2">
        <f>IF(D59&gt;0,E59/D59*100,0)</f>
        <v>0</v>
      </c>
    </row>
    <row r="60" spans="1:7" s="12" customFormat="1" ht="147.75" customHeight="1">
      <c r="A60" s="103" t="s">
        <v>240</v>
      </c>
      <c r="B60" s="105" t="s">
        <v>241</v>
      </c>
      <c r="C60" s="36">
        <v>50.4</v>
      </c>
      <c r="D60" s="36"/>
      <c r="E60" s="36">
        <v>5.2</v>
      </c>
      <c r="F60" s="1">
        <f t="shared" si="4"/>
        <v>10.3</v>
      </c>
      <c r="G60" s="2">
        <f t="shared" si="5"/>
        <v>0</v>
      </c>
    </row>
    <row r="61" spans="1:7" ht="30.75" customHeight="1">
      <c r="A61" s="91" t="s">
        <v>111</v>
      </c>
      <c r="B61" s="92" t="s">
        <v>110</v>
      </c>
      <c r="C61" s="54">
        <f>SUM(C62:C64)</f>
        <v>878.1</v>
      </c>
      <c r="D61" s="54">
        <f>SUM(D62:D64)</f>
        <v>128.7</v>
      </c>
      <c r="E61" s="54">
        <f>SUM(E62:E64)</f>
        <v>413.1</v>
      </c>
      <c r="F61" s="93">
        <f aca="true" t="shared" si="6" ref="F61:F72">IF(C61&gt;0,E61/C61*100,0)</f>
        <v>47</v>
      </c>
      <c r="G61" s="54" t="s">
        <v>260</v>
      </c>
    </row>
    <row r="62" spans="1:7" ht="34.5" customHeight="1">
      <c r="A62" s="87" t="s">
        <v>109</v>
      </c>
      <c r="B62" s="88" t="s">
        <v>108</v>
      </c>
      <c r="C62" s="37"/>
      <c r="D62" s="37"/>
      <c r="E62" s="36"/>
      <c r="F62" s="1">
        <f t="shared" si="6"/>
        <v>0</v>
      </c>
      <c r="G62" s="2">
        <f>IF(D62&gt;0,E62/D62*100,0)</f>
        <v>0</v>
      </c>
    </row>
    <row r="63" spans="1:7" ht="39" customHeight="1">
      <c r="A63" s="87" t="s">
        <v>107</v>
      </c>
      <c r="B63" s="88" t="s">
        <v>106</v>
      </c>
      <c r="C63" s="36">
        <v>515.1</v>
      </c>
      <c r="D63" s="36">
        <v>128.7</v>
      </c>
      <c r="E63" s="36">
        <v>413.1</v>
      </c>
      <c r="F63" s="1">
        <f t="shared" si="6"/>
        <v>80.2</v>
      </c>
      <c r="G63" s="37" t="s">
        <v>260</v>
      </c>
    </row>
    <row r="64" spans="1:7" ht="46.5" customHeight="1" thickBot="1">
      <c r="A64" s="120" t="s">
        <v>234</v>
      </c>
      <c r="B64" s="121" t="s">
        <v>235</v>
      </c>
      <c r="C64" s="90">
        <v>363</v>
      </c>
      <c r="D64" s="90">
        <v>0</v>
      </c>
      <c r="E64" s="90">
        <v>0</v>
      </c>
      <c r="F64" s="122">
        <f t="shared" si="6"/>
        <v>0</v>
      </c>
      <c r="G64" s="2">
        <f aca="true" t="shared" si="7" ref="G64:G72">IF(D64&gt;0,E64/D64*100,0)</f>
        <v>0</v>
      </c>
    </row>
    <row r="65" spans="1:7" s="127" customFormat="1" ht="16.5" thickBot="1">
      <c r="A65" s="125" t="s">
        <v>105</v>
      </c>
      <c r="B65" s="61" t="s">
        <v>104</v>
      </c>
      <c r="C65" s="62">
        <f>C66+C71+C73+C72</f>
        <v>2078040.2</v>
      </c>
      <c r="D65" s="62">
        <f>D66+D71+D73+D72</f>
        <v>650411.4</v>
      </c>
      <c r="E65" s="62">
        <f>E66+E71+E73+E72</f>
        <v>411551.9</v>
      </c>
      <c r="F65" s="62">
        <f t="shared" si="6"/>
        <v>19.8</v>
      </c>
      <c r="G65" s="94">
        <f t="shared" si="7"/>
        <v>63.3</v>
      </c>
    </row>
    <row r="66" spans="1:7" ht="45" customHeight="1">
      <c r="A66" s="123" t="s">
        <v>103</v>
      </c>
      <c r="B66" s="124" t="s">
        <v>102</v>
      </c>
      <c r="C66" s="52">
        <f>SUM(C67:C70)</f>
        <v>2108738.8</v>
      </c>
      <c r="D66" s="52">
        <f>SUM(D67:D70)</f>
        <v>681857.6</v>
      </c>
      <c r="E66" s="52">
        <f>SUM(E67:E70)</f>
        <v>442705.5</v>
      </c>
      <c r="F66" s="89">
        <f t="shared" si="6"/>
        <v>21</v>
      </c>
      <c r="G66" s="52">
        <f t="shared" si="7"/>
        <v>64.9</v>
      </c>
    </row>
    <row r="67" spans="1:7" ht="45" customHeight="1">
      <c r="A67" s="98" t="s">
        <v>185</v>
      </c>
      <c r="B67" s="24" t="s">
        <v>101</v>
      </c>
      <c r="C67" s="1">
        <v>465372.3</v>
      </c>
      <c r="D67" s="1">
        <v>112399.8</v>
      </c>
      <c r="E67" s="1">
        <v>112399.8</v>
      </c>
      <c r="F67" s="89">
        <f>IF(C67&gt;0,E67/C67*100,0)</f>
        <v>24.2</v>
      </c>
      <c r="G67" s="52">
        <f t="shared" si="7"/>
        <v>100</v>
      </c>
    </row>
    <row r="68" spans="1:7" ht="45" customHeight="1">
      <c r="A68" s="98" t="s">
        <v>186</v>
      </c>
      <c r="B68" s="24" t="s">
        <v>100</v>
      </c>
      <c r="C68" s="1">
        <v>538773.2</v>
      </c>
      <c r="D68" s="1">
        <v>166477.5</v>
      </c>
      <c r="E68" s="1">
        <v>39967.1</v>
      </c>
      <c r="F68" s="89">
        <f>IF(C68&gt;0,E68/C68*100,0)</f>
        <v>7.4</v>
      </c>
      <c r="G68" s="52">
        <f t="shared" si="7"/>
        <v>24</v>
      </c>
    </row>
    <row r="69" spans="1:7" ht="42" customHeight="1">
      <c r="A69" s="98" t="s">
        <v>187</v>
      </c>
      <c r="B69" s="24" t="s">
        <v>99</v>
      </c>
      <c r="C69" s="1">
        <v>1011292.1</v>
      </c>
      <c r="D69" s="1">
        <v>326704</v>
      </c>
      <c r="E69" s="1">
        <v>259250.8</v>
      </c>
      <c r="F69" s="89">
        <f>IF(C69&gt;0,E69/C69*100,0)</f>
        <v>25.6</v>
      </c>
      <c r="G69" s="52">
        <f t="shared" si="7"/>
        <v>79.4</v>
      </c>
    </row>
    <row r="70" spans="1:7" ht="30" customHeight="1">
      <c r="A70" s="98" t="s">
        <v>188</v>
      </c>
      <c r="B70" s="24" t="s">
        <v>98</v>
      </c>
      <c r="C70" s="1">
        <v>93301.2</v>
      </c>
      <c r="D70" s="1">
        <v>76276.3</v>
      </c>
      <c r="E70" s="1">
        <v>31087.8</v>
      </c>
      <c r="F70" s="89">
        <f>IF(C70&gt;0,E70/C70*100,0)</f>
        <v>33.3</v>
      </c>
      <c r="G70" s="52">
        <f t="shared" si="7"/>
        <v>40.8</v>
      </c>
    </row>
    <row r="71" spans="1:7" ht="45.75" customHeight="1">
      <c r="A71" s="95" t="s">
        <v>97</v>
      </c>
      <c r="B71" s="25" t="s">
        <v>96</v>
      </c>
      <c r="C71" s="2">
        <v>3225.8</v>
      </c>
      <c r="D71" s="2">
        <v>2477.6</v>
      </c>
      <c r="E71" s="2">
        <v>2477.6</v>
      </c>
      <c r="F71" s="1">
        <f t="shared" si="6"/>
        <v>76.8</v>
      </c>
      <c r="G71" s="2">
        <f t="shared" si="7"/>
        <v>100</v>
      </c>
    </row>
    <row r="72" spans="1:7" ht="108.75" customHeight="1">
      <c r="A72" s="106" t="s">
        <v>163</v>
      </c>
      <c r="B72" s="67" t="s">
        <v>170</v>
      </c>
      <c r="C72" s="68">
        <v>3211.8</v>
      </c>
      <c r="D72" s="68">
        <v>3211.8</v>
      </c>
      <c r="E72" s="68">
        <v>3504.4</v>
      </c>
      <c r="F72" s="68">
        <f t="shared" si="6"/>
        <v>109.1</v>
      </c>
      <c r="G72" s="68">
        <f t="shared" si="7"/>
        <v>109.1</v>
      </c>
    </row>
    <row r="73" spans="1:7" ht="57" customHeight="1">
      <c r="A73" s="106" t="s">
        <v>95</v>
      </c>
      <c r="B73" s="67" t="s">
        <v>94</v>
      </c>
      <c r="C73" s="68">
        <v>-37136.2</v>
      </c>
      <c r="D73" s="68">
        <v>-37135.6</v>
      </c>
      <c r="E73" s="68">
        <v>-37135.6</v>
      </c>
      <c r="F73" s="128">
        <v>109.5</v>
      </c>
      <c r="G73" s="68">
        <v>109.5</v>
      </c>
    </row>
    <row r="74" spans="1:7" ht="36" customHeight="1">
      <c r="A74" s="107" t="s">
        <v>93</v>
      </c>
      <c r="B74" s="108"/>
      <c r="C74" s="109">
        <f>C7+C65</f>
        <v>2853433.6</v>
      </c>
      <c r="D74" s="109">
        <f>D7+D65</f>
        <v>796747.1</v>
      </c>
      <c r="E74" s="109">
        <f>E7+E65</f>
        <v>573028.4</v>
      </c>
      <c r="F74" s="109">
        <f>IF(C74&gt;0,E74/C74*100,0)</f>
        <v>20.1</v>
      </c>
      <c r="G74" s="109">
        <f aca="true" t="shared" si="8" ref="G74:G83">IF(D74&gt;0,E74/D74*100,0)</f>
        <v>71.9</v>
      </c>
    </row>
    <row r="75" spans="1:7" ht="15.75">
      <c r="A75" s="15"/>
      <c r="B75" s="16"/>
      <c r="C75" s="44"/>
      <c r="D75" s="44"/>
      <c r="E75" s="44"/>
      <c r="F75" s="45"/>
      <c r="G75" s="53">
        <f t="shared" si="8"/>
        <v>0</v>
      </c>
    </row>
    <row r="76" spans="1:10" ht="15.75">
      <c r="A76" s="17"/>
      <c r="B76" s="18" t="s">
        <v>92</v>
      </c>
      <c r="C76" s="26"/>
      <c r="D76" s="26"/>
      <c r="E76" s="26"/>
      <c r="F76" s="41"/>
      <c r="G76" s="53">
        <f t="shared" si="8"/>
        <v>0</v>
      </c>
      <c r="J76" s="82"/>
    </row>
    <row r="77" spans="1:12" ht="18.75" customHeight="1">
      <c r="A77" s="55" t="s">
        <v>91</v>
      </c>
      <c r="B77" s="56" t="s">
        <v>253</v>
      </c>
      <c r="C77" s="57">
        <f>SUM(C78:C85)</f>
        <v>198580</v>
      </c>
      <c r="D77" s="57">
        <f>SUM(D78:D85)</f>
        <v>45809.9</v>
      </c>
      <c r="E77" s="57">
        <v>35906</v>
      </c>
      <c r="F77" s="58">
        <f aca="true" t="shared" si="9" ref="F77:F108">IF(C77&gt;0,E77/C77*100,0)</f>
        <v>18.1</v>
      </c>
      <c r="G77" s="63">
        <f t="shared" si="8"/>
        <v>78.4</v>
      </c>
      <c r="L77" s="83"/>
    </row>
    <row r="78" spans="1:7" ht="36" customHeight="1">
      <c r="A78" s="13" t="s">
        <v>90</v>
      </c>
      <c r="B78" s="14" t="s">
        <v>89</v>
      </c>
      <c r="C78" s="27">
        <v>2827.7</v>
      </c>
      <c r="D78" s="27">
        <v>837</v>
      </c>
      <c r="E78" s="26">
        <v>700.9</v>
      </c>
      <c r="F78" s="41">
        <f t="shared" si="9"/>
        <v>24.8</v>
      </c>
      <c r="G78" s="53">
        <f t="shared" si="8"/>
        <v>83.7</v>
      </c>
    </row>
    <row r="79" spans="1:10" ht="63">
      <c r="A79" s="13" t="s">
        <v>88</v>
      </c>
      <c r="B79" s="14" t="s">
        <v>87</v>
      </c>
      <c r="C79" s="27">
        <v>3801.7</v>
      </c>
      <c r="D79" s="27">
        <v>1012.7</v>
      </c>
      <c r="E79" s="26">
        <v>956.1</v>
      </c>
      <c r="F79" s="41">
        <f t="shared" si="9"/>
        <v>25.1</v>
      </c>
      <c r="G79" s="53">
        <f t="shared" si="8"/>
        <v>94.4</v>
      </c>
      <c r="J79" s="81"/>
    </row>
    <row r="80" spans="1:7" ht="57" customHeight="1">
      <c r="A80" s="13" t="s">
        <v>86</v>
      </c>
      <c r="B80" s="14" t="s">
        <v>85</v>
      </c>
      <c r="C80" s="27">
        <v>103815.9</v>
      </c>
      <c r="D80" s="27">
        <v>23143.5</v>
      </c>
      <c r="E80" s="29">
        <v>17577.2</v>
      </c>
      <c r="F80" s="41">
        <f t="shared" si="9"/>
        <v>16.9</v>
      </c>
      <c r="G80" s="53">
        <f t="shared" si="8"/>
        <v>75.9</v>
      </c>
    </row>
    <row r="81" spans="1:7" ht="21" customHeight="1">
      <c r="A81" s="13" t="s">
        <v>84</v>
      </c>
      <c r="B81" s="14" t="s">
        <v>83</v>
      </c>
      <c r="C81" s="27">
        <v>4.9</v>
      </c>
      <c r="D81" s="27">
        <v>4.9</v>
      </c>
      <c r="E81" s="26"/>
      <c r="F81" s="41">
        <f t="shared" si="9"/>
        <v>0</v>
      </c>
      <c r="G81" s="53">
        <f t="shared" si="8"/>
        <v>0</v>
      </c>
    </row>
    <row r="82" spans="1:7" ht="54.75" customHeight="1">
      <c r="A82" s="13" t="s">
        <v>82</v>
      </c>
      <c r="B82" s="14" t="s">
        <v>81</v>
      </c>
      <c r="C82" s="27">
        <v>18799.1</v>
      </c>
      <c r="D82" s="27">
        <v>5000.2</v>
      </c>
      <c r="E82" s="26">
        <v>4724.4</v>
      </c>
      <c r="F82" s="41">
        <f t="shared" si="9"/>
        <v>25.1</v>
      </c>
      <c r="G82" s="53">
        <f t="shared" si="8"/>
        <v>94.5</v>
      </c>
    </row>
    <row r="83" spans="1:7" ht="21" customHeight="1">
      <c r="A83" s="13" t="s">
        <v>80</v>
      </c>
      <c r="B83" s="14" t="s">
        <v>79</v>
      </c>
      <c r="C83" s="27">
        <v>215.8</v>
      </c>
      <c r="D83" s="27">
        <v>215.8</v>
      </c>
      <c r="E83" s="26"/>
      <c r="F83" s="41">
        <f t="shared" si="9"/>
        <v>0</v>
      </c>
      <c r="G83" s="53">
        <f t="shared" si="8"/>
        <v>0</v>
      </c>
    </row>
    <row r="84" spans="1:7" ht="20.25" customHeight="1">
      <c r="A84" s="13" t="s">
        <v>78</v>
      </c>
      <c r="B84" s="14" t="s">
        <v>77</v>
      </c>
      <c r="C84" s="27">
        <v>15165.6</v>
      </c>
      <c r="D84" s="27"/>
      <c r="E84" s="26"/>
      <c r="F84" s="41">
        <f t="shared" si="9"/>
        <v>0</v>
      </c>
      <c r="G84" s="53">
        <f aca="true" t="shared" si="10" ref="G84:G126">IF(D84&gt;0,E84/D84*100,0)</f>
        <v>0</v>
      </c>
    </row>
    <row r="85" spans="1:7" ht="27.75" customHeight="1">
      <c r="A85" s="13" t="s">
        <v>76</v>
      </c>
      <c r="B85" s="14" t="s">
        <v>75</v>
      </c>
      <c r="C85" s="27">
        <v>53949.3</v>
      </c>
      <c r="D85" s="27">
        <v>15595.8</v>
      </c>
      <c r="E85" s="26">
        <v>11947.5</v>
      </c>
      <c r="F85" s="41">
        <f t="shared" si="9"/>
        <v>22.1</v>
      </c>
      <c r="G85" s="53">
        <f t="shared" si="10"/>
        <v>76.6</v>
      </c>
    </row>
    <row r="86" spans="1:7" ht="15.75">
      <c r="A86" s="55" t="s">
        <v>74</v>
      </c>
      <c r="B86" s="56" t="s">
        <v>73</v>
      </c>
      <c r="C86" s="57">
        <f>SUM(C87)</f>
        <v>1490.5</v>
      </c>
      <c r="D86" s="57">
        <f>SUM(D87)</f>
        <v>372.6</v>
      </c>
      <c r="E86" s="57">
        <f>SUM(E87)</f>
        <v>268.8</v>
      </c>
      <c r="F86" s="58">
        <f t="shared" si="9"/>
        <v>18</v>
      </c>
      <c r="G86" s="63">
        <f t="shared" si="10"/>
        <v>72.1</v>
      </c>
    </row>
    <row r="87" spans="1:7" ht="21" customHeight="1">
      <c r="A87" s="10" t="s">
        <v>72</v>
      </c>
      <c r="B87" s="11" t="s">
        <v>71</v>
      </c>
      <c r="C87" s="27">
        <v>1490.5</v>
      </c>
      <c r="D87" s="27">
        <v>372.6</v>
      </c>
      <c r="E87" s="26">
        <v>268.8</v>
      </c>
      <c r="F87" s="41">
        <f t="shared" si="9"/>
        <v>18</v>
      </c>
      <c r="G87" s="53">
        <f t="shared" si="10"/>
        <v>72.1</v>
      </c>
    </row>
    <row r="88" spans="1:7" ht="31.5">
      <c r="A88" s="55" t="s">
        <v>70</v>
      </c>
      <c r="B88" s="56" t="s">
        <v>254</v>
      </c>
      <c r="C88" s="57">
        <f>SUM(C89:C91)</f>
        <v>36687.9</v>
      </c>
      <c r="D88" s="57">
        <f>SUM(D89:D91)</f>
        <v>10361.7</v>
      </c>
      <c r="E88" s="57">
        <f>SUM(E89:E91)</f>
        <v>7880.8</v>
      </c>
      <c r="F88" s="58">
        <f t="shared" si="9"/>
        <v>21.5</v>
      </c>
      <c r="G88" s="63">
        <f t="shared" si="10"/>
        <v>76.1</v>
      </c>
    </row>
    <row r="89" spans="1:7" ht="21" customHeight="1">
      <c r="A89" s="13" t="s">
        <v>69</v>
      </c>
      <c r="B89" s="14" t="s">
        <v>68</v>
      </c>
      <c r="C89" s="27"/>
      <c r="D89" s="27"/>
      <c r="E89" s="26"/>
      <c r="F89" s="41">
        <f t="shared" si="9"/>
        <v>0</v>
      </c>
      <c r="G89" s="53">
        <f t="shared" si="10"/>
        <v>0</v>
      </c>
    </row>
    <row r="90" spans="1:7" ht="50.25" customHeight="1">
      <c r="A90" s="13" t="s">
        <v>67</v>
      </c>
      <c r="B90" s="14" t="s">
        <v>66</v>
      </c>
      <c r="C90" s="27"/>
      <c r="D90" s="27"/>
      <c r="E90" s="26"/>
      <c r="F90" s="41">
        <f t="shared" si="9"/>
        <v>0</v>
      </c>
      <c r="G90" s="53">
        <f t="shared" si="10"/>
        <v>0</v>
      </c>
    </row>
    <row r="91" spans="1:7" ht="21" customHeight="1">
      <c r="A91" s="13" t="s">
        <v>65</v>
      </c>
      <c r="B91" s="14" t="s">
        <v>64</v>
      </c>
      <c r="C91" s="27">
        <v>36687.9</v>
      </c>
      <c r="D91" s="27">
        <v>10361.7</v>
      </c>
      <c r="E91" s="26">
        <v>7880.8</v>
      </c>
      <c r="F91" s="41">
        <f t="shared" si="9"/>
        <v>21.5</v>
      </c>
      <c r="G91" s="53">
        <f t="shared" si="10"/>
        <v>76.1</v>
      </c>
    </row>
    <row r="92" spans="1:7" ht="15.75">
      <c r="A92" s="55" t="s">
        <v>63</v>
      </c>
      <c r="B92" s="56" t="s">
        <v>255</v>
      </c>
      <c r="C92" s="57">
        <v>370586.7</v>
      </c>
      <c r="D92" s="57">
        <f>SUM(D93:D99)</f>
        <v>136363</v>
      </c>
      <c r="E92" s="57">
        <f>SUM(E93:E99)</f>
        <v>75703.5</v>
      </c>
      <c r="F92" s="58">
        <f>IF(C92&gt;0,E92/C92*100,0)</f>
        <v>20.4</v>
      </c>
      <c r="G92" s="63">
        <f>IF(D92&gt;0,E92/D92*100,0)</f>
        <v>55.5</v>
      </c>
    </row>
    <row r="93" spans="1:7" ht="18" customHeight="1">
      <c r="A93" s="13" t="s">
        <v>62</v>
      </c>
      <c r="B93" s="14" t="s">
        <v>61</v>
      </c>
      <c r="C93" s="27">
        <v>2132.1</v>
      </c>
      <c r="D93" s="27">
        <v>96.1</v>
      </c>
      <c r="E93" s="26">
        <v>96.1</v>
      </c>
      <c r="F93" s="41">
        <f t="shared" si="9"/>
        <v>4.5</v>
      </c>
      <c r="G93" s="53">
        <f t="shared" si="10"/>
        <v>100</v>
      </c>
    </row>
    <row r="94" spans="1:7" ht="18" customHeight="1">
      <c r="A94" s="13" t="s">
        <v>60</v>
      </c>
      <c r="B94" s="14" t="s">
        <v>59</v>
      </c>
      <c r="C94" s="27"/>
      <c r="D94" s="27"/>
      <c r="E94" s="26"/>
      <c r="F94" s="41">
        <f t="shared" si="9"/>
        <v>0</v>
      </c>
      <c r="G94" s="53">
        <f t="shared" si="10"/>
        <v>0</v>
      </c>
    </row>
    <row r="95" spans="1:7" ht="21.75" customHeight="1">
      <c r="A95" s="13" t="s">
        <v>58</v>
      </c>
      <c r="B95" s="14" t="s">
        <v>57</v>
      </c>
      <c r="C95" s="27">
        <v>123617.6</v>
      </c>
      <c r="D95" s="27">
        <v>115623.4</v>
      </c>
      <c r="E95" s="26">
        <v>61108.7</v>
      </c>
      <c r="F95" s="41">
        <f t="shared" si="9"/>
        <v>49.4</v>
      </c>
      <c r="G95" s="53">
        <f t="shared" si="10"/>
        <v>52.9</v>
      </c>
    </row>
    <row r="96" spans="1:7" ht="18" customHeight="1">
      <c r="A96" s="13" t="s">
        <v>181</v>
      </c>
      <c r="B96" s="14" t="s">
        <v>182</v>
      </c>
      <c r="C96" s="27"/>
      <c r="D96" s="27"/>
      <c r="E96" s="26"/>
      <c r="F96" s="41">
        <f t="shared" si="9"/>
        <v>0</v>
      </c>
      <c r="G96" s="53">
        <f t="shared" si="10"/>
        <v>0</v>
      </c>
    </row>
    <row r="97" spans="1:7" ht="17.25" customHeight="1">
      <c r="A97" s="13" t="s">
        <v>56</v>
      </c>
      <c r="B97" s="14" t="s">
        <v>55</v>
      </c>
      <c r="C97" s="27">
        <v>224292</v>
      </c>
      <c r="D97" s="27">
        <v>14598.3</v>
      </c>
      <c r="E97" s="26">
        <v>11097.2</v>
      </c>
      <c r="F97" s="41">
        <f t="shared" si="9"/>
        <v>4.9</v>
      </c>
      <c r="G97" s="53">
        <f t="shared" si="10"/>
        <v>76</v>
      </c>
    </row>
    <row r="98" spans="1:7" ht="18" customHeight="1">
      <c r="A98" s="13" t="s">
        <v>175</v>
      </c>
      <c r="B98" s="14" t="s">
        <v>178</v>
      </c>
      <c r="C98" s="27">
        <v>4685.8</v>
      </c>
      <c r="D98" s="27">
        <v>1677.9</v>
      </c>
      <c r="E98" s="26">
        <v>248.5</v>
      </c>
      <c r="F98" s="41">
        <f t="shared" si="9"/>
        <v>5.3</v>
      </c>
      <c r="G98" s="53">
        <f t="shared" si="10"/>
        <v>14.8</v>
      </c>
    </row>
    <row r="99" spans="1:7" ht="20.25" customHeight="1">
      <c r="A99" s="13" t="s">
        <v>54</v>
      </c>
      <c r="B99" s="14" t="s">
        <v>45</v>
      </c>
      <c r="C99" s="27">
        <v>15859.3</v>
      </c>
      <c r="D99" s="27">
        <v>4367.3</v>
      </c>
      <c r="E99" s="26">
        <v>3153</v>
      </c>
      <c r="F99" s="41">
        <f t="shared" si="9"/>
        <v>19.9</v>
      </c>
      <c r="G99" s="53">
        <f t="shared" si="10"/>
        <v>72.2</v>
      </c>
    </row>
    <row r="100" spans="1:7" ht="15.75">
      <c r="A100" s="55" t="s">
        <v>53</v>
      </c>
      <c r="B100" s="56" t="s">
        <v>256</v>
      </c>
      <c r="C100" s="57">
        <f>SUM(C101:C104)</f>
        <v>388786.2</v>
      </c>
      <c r="D100" s="57">
        <v>116703.1</v>
      </c>
      <c r="E100" s="57">
        <f>SUM(E101:E104)</f>
        <v>56662.7</v>
      </c>
      <c r="F100" s="58">
        <f t="shared" si="9"/>
        <v>14.6</v>
      </c>
      <c r="G100" s="63">
        <f t="shared" si="10"/>
        <v>48.6</v>
      </c>
    </row>
    <row r="101" spans="1:7" ht="18.75" customHeight="1">
      <c r="A101" s="13" t="s">
        <v>52</v>
      </c>
      <c r="B101" s="14" t="s">
        <v>51</v>
      </c>
      <c r="C101" s="27">
        <v>29934.2</v>
      </c>
      <c r="D101" s="27">
        <v>3519.3</v>
      </c>
      <c r="E101" s="26">
        <v>1562.1</v>
      </c>
      <c r="F101" s="41">
        <f t="shared" si="9"/>
        <v>5.2</v>
      </c>
      <c r="G101" s="53">
        <f t="shared" si="10"/>
        <v>44.4</v>
      </c>
    </row>
    <row r="102" spans="1:7" ht="27" customHeight="1">
      <c r="A102" s="13" t="s">
        <v>50</v>
      </c>
      <c r="B102" s="14" t="s">
        <v>49</v>
      </c>
      <c r="C102" s="26">
        <v>211345.3</v>
      </c>
      <c r="D102" s="26">
        <v>84677.6</v>
      </c>
      <c r="E102" s="26">
        <v>37323.6</v>
      </c>
      <c r="F102" s="41">
        <f t="shared" si="9"/>
        <v>17.7</v>
      </c>
      <c r="G102" s="53">
        <f t="shared" si="10"/>
        <v>44.1</v>
      </c>
    </row>
    <row r="103" spans="1:7" ht="21" customHeight="1">
      <c r="A103" s="13" t="s">
        <v>48</v>
      </c>
      <c r="B103" s="14" t="s">
        <v>47</v>
      </c>
      <c r="C103" s="29">
        <v>115278</v>
      </c>
      <c r="D103" s="29">
        <v>20344.9</v>
      </c>
      <c r="E103" s="26">
        <v>11715.7</v>
      </c>
      <c r="F103" s="41">
        <f t="shared" si="9"/>
        <v>10.2</v>
      </c>
      <c r="G103" s="53">
        <f t="shared" si="10"/>
        <v>57.6</v>
      </c>
    </row>
    <row r="104" spans="1:7" ht="24.75" customHeight="1">
      <c r="A104" s="13" t="s">
        <v>46</v>
      </c>
      <c r="B104" s="14" t="s">
        <v>45</v>
      </c>
      <c r="C104" s="28">
        <v>32228.7</v>
      </c>
      <c r="D104" s="28">
        <v>8161.4</v>
      </c>
      <c r="E104" s="26">
        <v>6061.3</v>
      </c>
      <c r="F104" s="41">
        <f t="shared" si="9"/>
        <v>18.8</v>
      </c>
      <c r="G104" s="53">
        <f t="shared" si="10"/>
        <v>74.3</v>
      </c>
    </row>
    <row r="105" spans="1:7" ht="15.75">
      <c r="A105" s="55" t="s">
        <v>44</v>
      </c>
      <c r="B105" s="56" t="s">
        <v>257</v>
      </c>
      <c r="C105" s="59">
        <f>SUM(C106:C107)</f>
        <v>231054.7</v>
      </c>
      <c r="D105" s="59">
        <f>SUM(D106:D107)</f>
        <v>132383.6</v>
      </c>
      <c r="E105" s="59">
        <f>SUM(E106:E107)</f>
        <v>8146.7</v>
      </c>
      <c r="F105" s="60">
        <f t="shared" si="9"/>
        <v>3.5</v>
      </c>
      <c r="G105" s="63">
        <f t="shared" si="10"/>
        <v>6.2</v>
      </c>
    </row>
    <row r="106" spans="1:7" ht="24" customHeight="1">
      <c r="A106" s="10" t="s">
        <v>179</v>
      </c>
      <c r="B106" s="11" t="s">
        <v>180</v>
      </c>
      <c r="C106" s="28">
        <v>231054.7</v>
      </c>
      <c r="D106" s="28">
        <v>132383.6</v>
      </c>
      <c r="E106" s="29">
        <v>8146.7</v>
      </c>
      <c r="F106" s="42">
        <f t="shared" si="9"/>
        <v>3.5</v>
      </c>
      <c r="G106" s="53">
        <f t="shared" si="10"/>
        <v>6.2</v>
      </c>
    </row>
    <row r="107" spans="1:7" ht="36" customHeight="1">
      <c r="A107" s="10" t="s">
        <v>43</v>
      </c>
      <c r="B107" s="11" t="s">
        <v>42</v>
      </c>
      <c r="C107" s="28"/>
      <c r="D107" s="28"/>
      <c r="E107" s="29"/>
      <c r="F107" s="42">
        <f t="shared" si="9"/>
        <v>0</v>
      </c>
      <c r="G107" s="53">
        <f t="shared" si="10"/>
        <v>0</v>
      </c>
    </row>
    <row r="108" spans="1:7" ht="15.75">
      <c r="A108" s="55" t="s">
        <v>41</v>
      </c>
      <c r="B108" s="56" t="s">
        <v>40</v>
      </c>
      <c r="C108" s="57">
        <f>SUM(C109:C114)</f>
        <v>1444764.4</v>
      </c>
      <c r="D108" s="57">
        <v>353050.7</v>
      </c>
      <c r="E108" s="57">
        <v>335741.7</v>
      </c>
      <c r="F108" s="58">
        <f t="shared" si="9"/>
        <v>23.2</v>
      </c>
      <c r="G108" s="63">
        <f t="shared" si="10"/>
        <v>95.1</v>
      </c>
    </row>
    <row r="109" spans="1:7" ht="20.25" customHeight="1">
      <c r="A109" s="13" t="s">
        <v>39</v>
      </c>
      <c r="B109" s="14" t="s">
        <v>38</v>
      </c>
      <c r="C109" s="27">
        <v>540111.4</v>
      </c>
      <c r="D109" s="27">
        <v>134407.9</v>
      </c>
      <c r="E109" s="26">
        <v>127279.7</v>
      </c>
      <c r="F109" s="41">
        <f aca="true" t="shared" si="11" ref="F109:F135">IF(C109&gt;0,E109/C109*100,0)</f>
        <v>23.6</v>
      </c>
      <c r="G109" s="53">
        <f t="shared" si="10"/>
        <v>94.7</v>
      </c>
    </row>
    <row r="110" spans="1:7" ht="21.75" customHeight="1">
      <c r="A110" s="13" t="s">
        <v>37</v>
      </c>
      <c r="B110" s="14" t="s">
        <v>36</v>
      </c>
      <c r="C110" s="27">
        <v>693649.1</v>
      </c>
      <c r="D110" s="27">
        <v>170856.3</v>
      </c>
      <c r="E110" s="26">
        <v>164420.2</v>
      </c>
      <c r="F110" s="41">
        <f>IF(C110&gt;0,E110/C110*100,0)</f>
        <v>23.7</v>
      </c>
      <c r="G110" s="53">
        <f t="shared" si="10"/>
        <v>96.2</v>
      </c>
    </row>
    <row r="111" spans="1:7" ht="30" customHeight="1">
      <c r="A111" s="13" t="s">
        <v>189</v>
      </c>
      <c r="B111" s="14" t="s">
        <v>191</v>
      </c>
      <c r="C111" s="27">
        <v>134665.2</v>
      </c>
      <c r="D111" s="27">
        <v>32678.3</v>
      </c>
      <c r="E111" s="26">
        <v>31870.1</v>
      </c>
      <c r="F111" s="41">
        <f>IF(C111&gt;0,E111/C111*100,0)</f>
        <v>23.7</v>
      </c>
      <c r="G111" s="53">
        <f t="shared" si="10"/>
        <v>97.5</v>
      </c>
    </row>
    <row r="112" spans="1:7" ht="33" customHeight="1">
      <c r="A112" s="13" t="s">
        <v>35</v>
      </c>
      <c r="B112" s="14" t="s">
        <v>34</v>
      </c>
      <c r="C112" s="27">
        <v>200.6</v>
      </c>
      <c r="D112" s="27">
        <v>50.2</v>
      </c>
      <c r="E112" s="26"/>
      <c r="F112" s="41">
        <f t="shared" si="11"/>
        <v>0</v>
      </c>
      <c r="G112" s="53">
        <f t="shared" si="10"/>
        <v>0</v>
      </c>
    </row>
    <row r="113" spans="1:7" ht="21.75" customHeight="1">
      <c r="A113" s="13" t="s">
        <v>33</v>
      </c>
      <c r="B113" s="14" t="s">
        <v>32</v>
      </c>
      <c r="C113" s="30">
        <v>304.9</v>
      </c>
      <c r="D113" s="30">
        <v>119.1</v>
      </c>
      <c r="E113" s="30">
        <v>99.8</v>
      </c>
      <c r="F113" s="41">
        <f>IF(C113&gt;0,E113/C113*100,0)</f>
        <v>32.7</v>
      </c>
      <c r="G113" s="53">
        <f t="shared" si="10"/>
        <v>83.8</v>
      </c>
    </row>
    <row r="114" spans="1:7" ht="26.25" customHeight="1">
      <c r="A114" s="13" t="s">
        <v>31</v>
      </c>
      <c r="B114" s="14" t="s">
        <v>30</v>
      </c>
      <c r="C114" s="27">
        <v>75833.2</v>
      </c>
      <c r="D114" s="27">
        <v>14938.8</v>
      </c>
      <c r="E114" s="26">
        <v>12071.8</v>
      </c>
      <c r="F114" s="41">
        <f>IF(C114&gt;0,E114/C114*100,0)</f>
        <v>15.9</v>
      </c>
      <c r="G114" s="53">
        <f t="shared" si="10"/>
        <v>80.8</v>
      </c>
    </row>
    <row r="115" spans="1:7" ht="15.75">
      <c r="A115" s="55" t="s">
        <v>29</v>
      </c>
      <c r="B115" s="56" t="s">
        <v>258</v>
      </c>
      <c r="C115" s="57">
        <f>SUM(C116:C117)</f>
        <v>163740.6</v>
      </c>
      <c r="D115" s="57">
        <f>SUM(D116:D117)</f>
        <v>40468.8</v>
      </c>
      <c r="E115" s="57">
        <f>SUM(E116:E117)</f>
        <v>29669.5</v>
      </c>
      <c r="F115" s="58">
        <f t="shared" si="11"/>
        <v>18.1</v>
      </c>
      <c r="G115" s="63">
        <f t="shared" si="10"/>
        <v>73.3</v>
      </c>
    </row>
    <row r="116" spans="1:7" ht="24" customHeight="1">
      <c r="A116" s="13" t="s">
        <v>28</v>
      </c>
      <c r="B116" s="14" t="s">
        <v>27</v>
      </c>
      <c r="C116" s="27">
        <v>127722.7</v>
      </c>
      <c r="D116" s="27">
        <v>38437.6</v>
      </c>
      <c r="E116" s="26">
        <v>27889.6</v>
      </c>
      <c r="F116" s="41">
        <f t="shared" si="11"/>
        <v>21.8</v>
      </c>
      <c r="G116" s="53">
        <f t="shared" si="10"/>
        <v>72.6</v>
      </c>
    </row>
    <row r="117" spans="1:7" ht="21" customHeight="1">
      <c r="A117" s="13" t="s">
        <v>26</v>
      </c>
      <c r="B117" s="14" t="s">
        <v>25</v>
      </c>
      <c r="C117" s="27">
        <v>36017.9</v>
      </c>
      <c r="D117" s="27">
        <v>2031.2</v>
      </c>
      <c r="E117" s="26">
        <v>1779.9</v>
      </c>
      <c r="F117" s="41">
        <f t="shared" si="11"/>
        <v>4.9</v>
      </c>
      <c r="G117" s="53">
        <f t="shared" si="10"/>
        <v>87.6</v>
      </c>
    </row>
    <row r="118" spans="1:7" ht="15.75">
      <c r="A118" s="55" t="s">
        <v>24</v>
      </c>
      <c r="B118" s="56" t="s">
        <v>23</v>
      </c>
      <c r="C118" s="57">
        <v>76521.7</v>
      </c>
      <c r="D118" s="57">
        <v>19706.7</v>
      </c>
      <c r="E118" s="57">
        <f>SUM(E119:E123)</f>
        <v>5798.6</v>
      </c>
      <c r="F118" s="58">
        <f t="shared" si="11"/>
        <v>7.6</v>
      </c>
      <c r="G118" s="63">
        <f>IF(D118&gt;0,E118/D118*100,0)</f>
        <v>29.4</v>
      </c>
    </row>
    <row r="119" spans="1:7" ht="21.75" customHeight="1">
      <c r="A119" s="13" t="s">
        <v>171</v>
      </c>
      <c r="B119" s="14" t="s">
        <v>172</v>
      </c>
      <c r="C119" s="27">
        <v>5644.1</v>
      </c>
      <c r="D119" s="27">
        <v>1412</v>
      </c>
      <c r="E119" s="26">
        <v>1176.3</v>
      </c>
      <c r="F119" s="41">
        <f t="shared" si="11"/>
        <v>20.8</v>
      </c>
      <c r="G119" s="53">
        <f t="shared" si="10"/>
        <v>83.3</v>
      </c>
    </row>
    <row r="120" spans="1:7" ht="21.75" customHeight="1">
      <c r="A120" s="13" t="s">
        <v>190</v>
      </c>
      <c r="B120" s="14" t="s">
        <v>193</v>
      </c>
      <c r="C120" s="27"/>
      <c r="D120" s="27"/>
      <c r="E120" s="26"/>
      <c r="F120" s="41">
        <f t="shared" si="11"/>
        <v>0</v>
      </c>
      <c r="G120" s="53">
        <f t="shared" si="10"/>
        <v>0</v>
      </c>
    </row>
    <row r="121" spans="1:7" ht="21" customHeight="1">
      <c r="A121" s="13" t="s">
        <v>22</v>
      </c>
      <c r="B121" s="14" t="s">
        <v>21</v>
      </c>
      <c r="C121" s="27">
        <v>1280.6</v>
      </c>
      <c r="D121" s="27">
        <v>238.5</v>
      </c>
      <c r="E121" s="26">
        <v>196.5</v>
      </c>
      <c r="F121" s="41">
        <f t="shared" si="11"/>
        <v>15.3</v>
      </c>
      <c r="G121" s="53">
        <f t="shared" si="10"/>
        <v>82.4</v>
      </c>
    </row>
    <row r="122" spans="1:7" ht="21" customHeight="1">
      <c r="A122" s="13" t="s">
        <v>20</v>
      </c>
      <c r="B122" s="14" t="s">
        <v>19</v>
      </c>
      <c r="C122" s="27">
        <v>67280.9</v>
      </c>
      <c r="D122" s="27">
        <v>18013.7</v>
      </c>
      <c r="E122" s="26">
        <v>4422.2</v>
      </c>
      <c r="F122" s="41">
        <f t="shared" si="11"/>
        <v>6.6</v>
      </c>
      <c r="G122" s="53">
        <f>IF(D122&gt;0,E122/D122*100,0)</f>
        <v>24.5</v>
      </c>
    </row>
    <row r="123" spans="1:7" ht="25.5" customHeight="1">
      <c r="A123" s="19" t="s">
        <v>18</v>
      </c>
      <c r="B123" s="20" t="s">
        <v>17</v>
      </c>
      <c r="C123" s="31">
        <v>2316.2</v>
      </c>
      <c r="D123" s="31">
        <v>42.4</v>
      </c>
      <c r="E123" s="32">
        <v>3.6</v>
      </c>
      <c r="F123" s="41">
        <f t="shared" si="11"/>
        <v>0.2</v>
      </c>
      <c r="G123" s="53">
        <f t="shared" si="10"/>
        <v>8.5</v>
      </c>
    </row>
    <row r="124" spans="1:11" ht="15.75">
      <c r="A124" s="55" t="s">
        <v>16</v>
      </c>
      <c r="B124" s="56" t="s">
        <v>15</v>
      </c>
      <c r="C124" s="57">
        <f>SUM(C125:C126)</f>
        <v>62785.2</v>
      </c>
      <c r="D124" s="57">
        <v>16282.1</v>
      </c>
      <c r="E124" s="57">
        <f>SUM(E125:E126)</f>
        <v>14303.8</v>
      </c>
      <c r="F124" s="58">
        <f t="shared" si="11"/>
        <v>22.8</v>
      </c>
      <c r="G124" s="63">
        <f t="shared" si="10"/>
        <v>87.8</v>
      </c>
      <c r="K124" s="80"/>
    </row>
    <row r="125" spans="1:7" ht="23.25" customHeight="1">
      <c r="A125" s="10" t="s">
        <v>14</v>
      </c>
      <c r="B125" s="11" t="s">
        <v>13</v>
      </c>
      <c r="C125" s="27">
        <v>59725.5</v>
      </c>
      <c r="D125" s="27">
        <v>15492.2</v>
      </c>
      <c r="E125" s="26">
        <v>13580.4</v>
      </c>
      <c r="F125" s="130">
        <f t="shared" si="11"/>
        <v>22.7</v>
      </c>
      <c r="G125" s="53">
        <f t="shared" si="10"/>
        <v>87.7</v>
      </c>
    </row>
    <row r="126" spans="1:7" ht="31.5">
      <c r="A126" s="10" t="s">
        <v>218</v>
      </c>
      <c r="B126" s="11" t="s">
        <v>219</v>
      </c>
      <c r="C126" s="27">
        <v>3059.7</v>
      </c>
      <c r="D126" s="27">
        <v>790</v>
      </c>
      <c r="E126" s="26">
        <v>723.4</v>
      </c>
      <c r="F126" s="130">
        <f t="shared" si="11"/>
        <v>23.6</v>
      </c>
      <c r="G126" s="53">
        <f t="shared" si="10"/>
        <v>91.6</v>
      </c>
    </row>
    <row r="127" spans="1:7" ht="15.75">
      <c r="A127" s="55" t="s">
        <v>12</v>
      </c>
      <c r="B127" s="56" t="s">
        <v>11</v>
      </c>
      <c r="C127" s="57">
        <f>SUM(C128:C130)</f>
        <v>8541.3</v>
      </c>
      <c r="D127" s="57">
        <f>SUM(D128:D130)</f>
        <v>2602.8</v>
      </c>
      <c r="E127" s="57">
        <f>SUM(E128,E129)</f>
        <v>1667.8</v>
      </c>
      <c r="F127" s="58">
        <f t="shared" si="11"/>
        <v>19.5</v>
      </c>
      <c r="G127" s="63">
        <f aca="true" t="shared" si="12" ref="G127:G134">IF(D127&gt;0,E127/D127*100,0)</f>
        <v>64.1</v>
      </c>
    </row>
    <row r="128" spans="1:7" ht="21" customHeight="1">
      <c r="A128" s="10" t="s">
        <v>176</v>
      </c>
      <c r="B128" s="11" t="s">
        <v>177</v>
      </c>
      <c r="C128" s="27">
        <v>3656.9</v>
      </c>
      <c r="D128" s="27">
        <v>1081.7</v>
      </c>
      <c r="E128" s="26">
        <v>746.7</v>
      </c>
      <c r="F128" s="130">
        <f t="shared" si="11"/>
        <v>20.4</v>
      </c>
      <c r="G128" s="53">
        <f t="shared" si="12"/>
        <v>69</v>
      </c>
    </row>
    <row r="129" spans="1:7" ht="18" customHeight="1">
      <c r="A129" s="10" t="s">
        <v>10</v>
      </c>
      <c r="B129" s="11" t="s">
        <v>9</v>
      </c>
      <c r="C129" s="27">
        <v>4884.4</v>
      </c>
      <c r="D129" s="27">
        <v>1521.1</v>
      </c>
      <c r="E129" s="26">
        <v>921.1</v>
      </c>
      <c r="F129" s="130">
        <f t="shared" si="11"/>
        <v>18.9</v>
      </c>
      <c r="G129" s="53">
        <f t="shared" si="12"/>
        <v>60.6</v>
      </c>
    </row>
    <row r="130" spans="1:7" ht="33" customHeight="1">
      <c r="A130" s="10" t="s">
        <v>8</v>
      </c>
      <c r="B130" s="11" t="s">
        <v>7</v>
      </c>
      <c r="C130" s="27"/>
      <c r="D130" s="27"/>
      <c r="E130" s="26"/>
      <c r="F130" s="131">
        <f t="shared" si="11"/>
        <v>0</v>
      </c>
      <c r="G130" s="53">
        <f t="shared" si="12"/>
        <v>0</v>
      </c>
    </row>
    <row r="131" spans="1:7" ht="31.5">
      <c r="A131" s="55" t="s">
        <v>6</v>
      </c>
      <c r="B131" s="56" t="s">
        <v>259</v>
      </c>
      <c r="C131" s="57">
        <f>SUM(C132)</f>
        <v>1134.2</v>
      </c>
      <c r="D131" s="57">
        <f>SUM(D132)</f>
        <v>0</v>
      </c>
      <c r="E131" s="57">
        <f>SUM(E132)</f>
        <v>0</v>
      </c>
      <c r="F131" s="58">
        <f t="shared" si="11"/>
        <v>0</v>
      </c>
      <c r="G131" s="63">
        <f t="shared" si="12"/>
        <v>0</v>
      </c>
    </row>
    <row r="132" spans="1:7" ht="32.25" thickBot="1">
      <c r="A132" s="34" t="s">
        <v>5</v>
      </c>
      <c r="B132" s="35" t="s">
        <v>4</v>
      </c>
      <c r="C132" s="31">
        <v>1134.2</v>
      </c>
      <c r="D132" s="31"/>
      <c r="E132" s="32">
        <v>0</v>
      </c>
      <c r="F132" s="131">
        <f t="shared" si="11"/>
        <v>0</v>
      </c>
      <c r="G132" s="70">
        <f t="shared" si="12"/>
        <v>0</v>
      </c>
    </row>
    <row r="133" spans="1:7" ht="61.5" customHeight="1" thickBot="1">
      <c r="A133" s="71" t="s">
        <v>161</v>
      </c>
      <c r="B133" s="77" t="s">
        <v>192</v>
      </c>
      <c r="C133" s="79">
        <f>SUM(C134)</f>
        <v>0</v>
      </c>
      <c r="D133" s="78">
        <f>SUM(D134)</f>
        <v>0</v>
      </c>
      <c r="E133" s="78">
        <f>SUM(E134)</f>
        <v>0</v>
      </c>
      <c r="F133" s="58">
        <f t="shared" si="11"/>
        <v>0</v>
      </c>
      <c r="G133" s="85">
        <f>IF(D133&gt;J120:J1101,E133/D133*100,0)</f>
        <v>0</v>
      </c>
    </row>
    <row r="134" spans="1:7" ht="32.25" customHeight="1" thickBot="1">
      <c r="A134" s="69" t="s">
        <v>160</v>
      </c>
      <c r="B134" s="75" t="s">
        <v>159</v>
      </c>
      <c r="C134" s="76"/>
      <c r="D134" s="76"/>
      <c r="E134" s="76"/>
      <c r="F134" s="131">
        <f t="shared" si="11"/>
        <v>0</v>
      </c>
      <c r="G134" s="70">
        <f t="shared" si="12"/>
        <v>0</v>
      </c>
    </row>
    <row r="135" spans="1:7" ht="16.5" thickBot="1">
      <c r="A135" s="66" t="s">
        <v>3</v>
      </c>
      <c r="B135" s="72" t="s">
        <v>2</v>
      </c>
      <c r="C135" s="73">
        <v>2984673.6</v>
      </c>
      <c r="D135" s="73">
        <v>874105</v>
      </c>
      <c r="E135" s="73">
        <v>571750</v>
      </c>
      <c r="F135" s="74">
        <f t="shared" si="11"/>
        <v>19.2</v>
      </c>
      <c r="G135" s="84">
        <f>IF(D135&gt;0,E135/D135*100,0)</f>
        <v>65.4</v>
      </c>
    </row>
    <row r="136" spans="1:7" ht="82.5" customHeight="1" thickBot="1">
      <c r="A136" s="21" t="s">
        <v>1</v>
      </c>
      <c r="B136" s="22" t="s">
        <v>252</v>
      </c>
      <c r="C136" s="33">
        <f>C74-C135</f>
        <v>-131240</v>
      </c>
      <c r="D136" s="33"/>
      <c r="E136" s="33">
        <f>E74-E135</f>
        <v>1278.4</v>
      </c>
      <c r="F136" s="33"/>
      <c r="G136" s="43"/>
    </row>
    <row r="139" spans="1:6" ht="18.75" customHeight="1">
      <c r="A139" s="136" t="s">
        <v>183</v>
      </c>
      <c r="B139" s="136"/>
      <c r="C139" s="23"/>
      <c r="D139" s="23"/>
      <c r="E139" s="23"/>
      <c r="F139" s="38" t="s">
        <v>184</v>
      </c>
    </row>
  </sheetData>
  <sheetProtection insertRows="0"/>
  <autoFilter ref="A5:F136"/>
  <mergeCells count="3">
    <mergeCell ref="A2:F2"/>
    <mergeCell ref="A1:F1"/>
    <mergeCell ref="A139:B139"/>
  </mergeCells>
  <printOptions/>
  <pageMargins left="0.7874015748031497" right="0.3937007874015748" top="0.5905511811023623" bottom="0.5905511811023623" header="0.31496062992125984" footer="0.31496062992125984"/>
  <pageSetup fitToHeight="5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Пользователь Windows</cp:lastModifiedBy>
  <cp:lastPrinted>2023-04-07T10:59:27Z</cp:lastPrinted>
  <dcterms:created xsi:type="dcterms:W3CDTF">2002-10-29T08:22:06Z</dcterms:created>
  <dcterms:modified xsi:type="dcterms:W3CDTF">2023-05-02T05:12:28Z</dcterms:modified>
  <cp:category/>
  <cp:version/>
  <cp:contentType/>
  <cp:contentStatus/>
</cp:coreProperties>
</file>