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E:\С раб стола\сайт\2. Бюджет\11. 2023\2. Исполнение\на 1 число\"/>
    </mc:Choice>
  </mc:AlternateContent>
  <xr:revisionPtr revIDLastSave="0" documentId="13_ncr:1_{F5FE1FA2-1926-4198-8B8E-BFF42A6D0336}" xr6:coauthVersionLast="36" xr6:coauthVersionMax="36" xr10:uidLastSave="{00000000-0000-0000-0000-000000000000}"/>
  <bookViews>
    <workbookView xWindow="360" yWindow="15" windowWidth="20955" windowHeight="9720" xr2:uid="{00000000-000D-0000-FFFF-FFFF00000000}"/>
  </bookViews>
  <sheets>
    <sheet name="КБ" sheetId="1" r:id="rId1"/>
    <sheet name="Лист2" sheetId="2" r:id="rId2"/>
    <sheet name="Лист1" sheetId="3" r:id="rId3"/>
    <sheet name="Лист3" sheetId="4" r:id="rId4"/>
  </sheets>
  <definedNames>
    <definedName name="_xlnm._FilterDatabase" localSheetId="0" hidden="1">КБ!$A$5:$F$137</definedName>
    <definedName name="_xlnm.Print_Titles" localSheetId="0">КБ!$4:$4</definedName>
    <definedName name="_xlnm.Print_Area" localSheetId="0">КБ!$A$1:$G$140</definedName>
  </definedNames>
  <calcPr calcId="179021"/>
</workbook>
</file>

<file path=xl/calcChain.xml><?xml version="1.0" encoding="utf-8"?>
<calcChain xmlns="http://schemas.openxmlformats.org/spreadsheetml/2006/main">
  <c r="G43" i="1" l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8" i="1"/>
  <c r="G59" i="1"/>
  <c r="G60" i="1"/>
  <c r="G61" i="1"/>
  <c r="G14" i="1"/>
  <c r="G15" i="1"/>
  <c r="G65" i="1"/>
  <c r="E32" i="1"/>
  <c r="E24" i="1" s="1"/>
  <c r="D116" i="1"/>
  <c r="G135" i="1"/>
  <c r="F135" i="1"/>
  <c r="E134" i="1"/>
  <c r="D134" i="1"/>
  <c r="G134" i="1" s="1"/>
  <c r="C134" i="1"/>
  <c r="F134" i="1" s="1"/>
  <c r="G133" i="1"/>
  <c r="F133" i="1"/>
  <c r="E132" i="1"/>
  <c r="D132" i="1"/>
  <c r="C132" i="1"/>
  <c r="G131" i="1"/>
  <c r="F131" i="1"/>
  <c r="G130" i="1"/>
  <c r="F130" i="1"/>
  <c r="G129" i="1"/>
  <c r="F129" i="1"/>
  <c r="E128" i="1"/>
  <c r="D128" i="1"/>
  <c r="G128" i="1" s="1"/>
  <c r="C128" i="1"/>
  <c r="G127" i="1"/>
  <c r="F127" i="1"/>
  <c r="G126" i="1"/>
  <c r="F126" i="1"/>
  <c r="E125" i="1"/>
  <c r="D125" i="1"/>
  <c r="C125" i="1"/>
  <c r="G124" i="1"/>
  <c r="F124" i="1"/>
  <c r="G123" i="1"/>
  <c r="F123" i="1"/>
  <c r="G122" i="1"/>
  <c r="F122" i="1"/>
  <c r="G121" i="1"/>
  <c r="F121" i="1"/>
  <c r="G120" i="1"/>
  <c r="F120" i="1"/>
  <c r="E119" i="1"/>
  <c r="D119" i="1"/>
  <c r="C119" i="1"/>
  <c r="F119" i="1" s="1"/>
  <c r="G118" i="1"/>
  <c r="F118" i="1"/>
  <c r="G117" i="1"/>
  <c r="F117" i="1"/>
  <c r="E116" i="1"/>
  <c r="C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E109" i="1"/>
  <c r="G109" i="1" s="1"/>
  <c r="D109" i="1"/>
  <c r="G108" i="1"/>
  <c r="F108" i="1"/>
  <c r="G107" i="1"/>
  <c r="F107" i="1"/>
  <c r="E106" i="1"/>
  <c r="D106" i="1"/>
  <c r="C106" i="1"/>
  <c r="G105" i="1"/>
  <c r="F105" i="1"/>
  <c r="G104" i="1"/>
  <c r="F104" i="1"/>
  <c r="G103" i="1"/>
  <c r="F103" i="1"/>
  <c r="G102" i="1"/>
  <c r="F102" i="1"/>
  <c r="E101" i="1"/>
  <c r="D101" i="1"/>
  <c r="C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E93" i="1"/>
  <c r="D93" i="1"/>
  <c r="C93" i="1"/>
  <c r="C136" i="1" s="1"/>
  <c r="G92" i="1"/>
  <c r="F92" i="1"/>
  <c r="G91" i="1"/>
  <c r="F91" i="1"/>
  <c r="G90" i="1"/>
  <c r="F90" i="1"/>
  <c r="E89" i="1"/>
  <c r="D89" i="1"/>
  <c r="C89" i="1"/>
  <c r="G88" i="1"/>
  <c r="F88" i="1"/>
  <c r="E87" i="1"/>
  <c r="D87" i="1"/>
  <c r="C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E78" i="1"/>
  <c r="D78" i="1"/>
  <c r="G77" i="1"/>
  <c r="G76" i="1"/>
  <c r="G73" i="1"/>
  <c r="F73" i="1"/>
  <c r="G72" i="1"/>
  <c r="F72" i="1"/>
  <c r="G71" i="1"/>
  <c r="F71" i="1"/>
  <c r="G70" i="1"/>
  <c r="F70" i="1"/>
  <c r="G69" i="1"/>
  <c r="F69" i="1"/>
  <c r="G68" i="1"/>
  <c r="F68" i="1"/>
  <c r="E67" i="1"/>
  <c r="E66" i="1" s="1"/>
  <c r="D67" i="1"/>
  <c r="G67" i="1" s="1"/>
  <c r="C67" i="1"/>
  <c r="F65" i="1"/>
  <c r="F64" i="1"/>
  <c r="G63" i="1"/>
  <c r="F63" i="1"/>
  <c r="E62" i="1"/>
  <c r="D62" i="1"/>
  <c r="C62" i="1"/>
  <c r="F61" i="1"/>
  <c r="F60" i="1"/>
  <c r="F59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E42" i="1"/>
  <c r="D42" i="1"/>
  <c r="C42" i="1"/>
  <c r="F41" i="1"/>
  <c r="G40" i="1"/>
  <c r="F40" i="1"/>
  <c r="G39" i="1"/>
  <c r="F39" i="1"/>
  <c r="E37" i="1"/>
  <c r="D37" i="1"/>
  <c r="C37" i="1"/>
  <c r="G36" i="1"/>
  <c r="F36" i="1"/>
  <c r="G35" i="1"/>
  <c r="F35" i="1"/>
  <c r="G34" i="1"/>
  <c r="F34" i="1"/>
  <c r="G33" i="1"/>
  <c r="F33" i="1"/>
  <c r="D32" i="1"/>
  <c r="D24" i="1" s="1"/>
  <c r="C32" i="1"/>
  <c r="G31" i="1"/>
  <c r="F31" i="1"/>
  <c r="F30" i="1"/>
  <c r="G29" i="1"/>
  <c r="F29" i="1"/>
  <c r="G28" i="1"/>
  <c r="F28" i="1"/>
  <c r="G27" i="1"/>
  <c r="F27" i="1"/>
  <c r="G26" i="1"/>
  <c r="F26" i="1"/>
  <c r="G25" i="1"/>
  <c r="F25" i="1"/>
  <c r="C24" i="1"/>
  <c r="G22" i="1"/>
  <c r="F22" i="1"/>
  <c r="G21" i="1"/>
  <c r="F21" i="1"/>
  <c r="E20" i="1"/>
  <c r="D20" i="1"/>
  <c r="G20" i="1" s="1"/>
  <c r="C20" i="1"/>
  <c r="F20" i="1" s="1"/>
  <c r="G19" i="1"/>
  <c r="F19" i="1"/>
  <c r="G18" i="1"/>
  <c r="F18" i="1"/>
  <c r="E17" i="1"/>
  <c r="D17" i="1"/>
  <c r="C17" i="1"/>
  <c r="G16" i="1"/>
  <c r="F16" i="1"/>
  <c r="F15" i="1"/>
  <c r="F14" i="1"/>
  <c r="G13" i="1"/>
  <c r="F13" i="1"/>
  <c r="E12" i="1"/>
  <c r="D12" i="1"/>
  <c r="C12" i="1"/>
  <c r="G11" i="1"/>
  <c r="F11" i="1"/>
  <c r="G10" i="1"/>
  <c r="F10" i="1"/>
  <c r="E9" i="1"/>
  <c r="D9" i="1"/>
  <c r="C9" i="1"/>
  <c r="C8" i="1"/>
  <c r="F62" i="1" l="1"/>
  <c r="F87" i="1"/>
  <c r="G87" i="1"/>
  <c r="G116" i="1"/>
  <c r="F9" i="1"/>
  <c r="F37" i="1"/>
  <c r="F125" i="1"/>
  <c r="F132" i="1"/>
  <c r="F12" i="1"/>
  <c r="F67" i="1"/>
  <c r="G125" i="1"/>
  <c r="F128" i="1"/>
  <c r="G132" i="1"/>
  <c r="D8" i="1"/>
  <c r="G9" i="1"/>
  <c r="D66" i="1"/>
  <c r="G66" i="1" s="1"/>
  <c r="E23" i="1"/>
  <c r="F42" i="1"/>
  <c r="G37" i="1"/>
  <c r="F32" i="1"/>
  <c r="G32" i="1"/>
  <c r="F24" i="1"/>
  <c r="G17" i="1"/>
  <c r="F17" i="1"/>
  <c r="G119" i="1"/>
  <c r="F116" i="1"/>
  <c r="F109" i="1"/>
  <c r="G106" i="1"/>
  <c r="F106" i="1"/>
  <c r="F101" i="1"/>
  <c r="G101" i="1"/>
  <c r="E136" i="1"/>
  <c r="F136" i="1" s="1"/>
  <c r="G93" i="1"/>
  <c r="F93" i="1"/>
  <c r="F89" i="1"/>
  <c r="G89" i="1"/>
  <c r="D136" i="1"/>
  <c r="F78" i="1"/>
  <c r="G78" i="1"/>
  <c r="G24" i="1"/>
  <c r="D23" i="1"/>
  <c r="E8" i="1"/>
  <c r="G12" i="1"/>
  <c r="C66" i="1"/>
  <c r="F66" i="1" s="1"/>
  <c r="C23" i="1"/>
  <c r="G8" i="1" l="1"/>
  <c r="G23" i="1"/>
  <c r="G136" i="1"/>
  <c r="F23" i="1"/>
  <c r="C7" i="1"/>
  <c r="D7" i="1"/>
  <c r="F8" i="1"/>
  <c r="E7" i="1"/>
  <c r="E75" i="1" s="1"/>
  <c r="E137" i="1" s="1"/>
  <c r="D75" i="1" l="1"/>
  <c r="G75" i="1" s="1"/>
  <c r="G7" i="1"/>
  <c r="C75" i="1"/>
  <c r="F7" i="1"/>
  <c r="F75" i="1" l="1"/>
  <c r="C137" i="1"/>
</calcChain>
</file>

<file path=xl/sharedStrings.xml><?xml version="1.0" encoding="utf-8"?>
<sst xmlns="http://schemas.openxmlformats.org/spreadsheetml/2006/main" count="277" uniqueCount="270">
  <si>
    <t>3</t>
  </si>
  <si>
    <t>7900</t>
  </si>
  <si>
    <t>РАСХОДЫ БЮДЖЕТА - ВСЕГО</t>
  </si>
  <si>
    <t>9600</t>
  </si>
  <si>
    <t>Обслуживание государственного внутреннего и муниципального долга</t>
  </si>
  <si>
    <t>1301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</si>
  <si>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</si>
  <si>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</si>
  <si>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</si>
  <si>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</si>
  <si>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</si>
  <si>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СРЕДСТВА МАССОВОЙ ИНФОРМАЦИИ</t>
  </si>
  <si>
    <t>1200</t>
  </si>
  <si>
    <t>Массовый спорт</t>
  </si>
  <si>
    <t>1102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</si>
  <si>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</si>
  <si>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</si>
  <si>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</si>
  <si>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</si>
  <si>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</si>
  <si>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</si>
  <si>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</si>
  <si>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</si>
  <si>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СОЦИАЛЬНАЯ ПОЛИТИКА</t>
  </si>
  <si>
    <t>1000</t>
  </si>
  <si>
    <t>Другие  вопросы в области культуры, кинематографии</t>
  </si>
  <si>
    <t>0804</t>
  </si>
  <si>
    <t xml:space="preserve">Культура </t>
  </si>
  <si>
    <t>0801</t>
  </si>
  <si>
    <t>0800</t>
  </si>
  <si>
    <t>Другие вопросы в области образования</t>
  </si>
  <si>
    <t>0709</t>
  </si>
  <si>
    <t>Молодежная политика и оздоровление  детей</t>
  </si>
  <si>
    <t>0707</t>
  </si>
  <si>
    <t>Профессиональная подготовка, переподготовка  и повышение квалификации</t>
  </si>
  <si>
    <t>0705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</si>
  <si>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</si>
  <si>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</si>
  <si>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</si>
  <si>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</si>
  <si>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</si>
  <si>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</si>
  <si>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Охрана объектов растительного и животного мира и среды их обитания</t>
  </si>
  <si>
    <t>0603</t>
  </si>
  <si>
    <t>0600</t>
  </si>
  <si>
    <t>Другие вопросы в области национальной экономики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</si>
  <si>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</si>
  <si>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</si>
  <si>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</si>
  <si>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</si>
  <si>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</si>
  <si>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</si>
  <si>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</si>
  <si>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0500</t>
  </si>
  <si>
    <t>0412</t>
  </si>
  <si>
    <t>Дорожное хозяйство (дорожные фонды)</t>
  </si>
  <si>
    <t>0409</t>
  </si>
  <si>
    <t>Сельское хозяйство и рыболовство</t>
  </si>
  <si>
    <t>0405</t>
  </si>
  <si>
    <t>Топливно-энергетический комплекс</t>
  </si>
  <si>
    <t>0402</t>
  </si>
  <si>
    <t>Общеэкономические вопросы</t>
  </si>
  <si>
    <t>0401</t>
  </si>
  <si>
    <t>0400</t>
  </si>
  <si>
    <t>Обеспечение пожарной безопасности</t>
  </si>
  <si>
    <t>0310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</si>
  <si>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</si>
  <si>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</si>
  <si>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Органы внутренних дел</t>
  </si>
  <si>
    <t>0302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</si>
  <si>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</si>
  <si>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</si>
  <si>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</si>
  <si>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</si>
  <si>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</si>
  <si>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</si>
  <si>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</si>
  <si>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</si>
  <si>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</si>
  <si>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</si>
  <si>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</si>
  <si>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</si>
  <si>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</si>
  <si>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</si>
  <si>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</si>
  <si>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РФ , высших  исполнительных олрганов государственной власти субъектов РФ,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</si>
  <si>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</si>
  <si>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</si>
  <si>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</si>
  <si>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</si>
  <si>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</si>
  <si>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0100</t>
  </si>
  <si>
    <t>РАЗДЕЛ 2. Р А С Х О Д Ы</t>
  </si>
  <si>
    <t>000 8 50 0000 00 0000 000</t>
  </si>
  <si>
    <t>Возврат остатков субсидий и субвенций прошлых лет</t>
  </si>
  <si>
    <t>000 2 19 00000 00 0000 000</t>
  </si>
  <si>
    <t>ПРОЧИЕ БЕЗВОЗМЕЗДНЫЕ ПОСТУПЛЕНИЯ</t>
  </si>
  <si>
    <t>000 2 07 00000 00 0000 180</t>
  </si>
  <si>
    <t>Иные межбюджетные трансферты</t>
  </si>
  <si>
    <t>Субвенции бюджетам субъектов РФ и муниципальных образований</t>
  </si>
  <si>
    <t>Субсидии бюджетам субъектов РФ и муниципальных образований (межбюджетные субсидии)</t>
  </si>
  <si>
    <t>Дотации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</si>
  <si>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</si>
  <si>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</si>
  <si>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</si>
  <si>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</si>
  <si>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Прочие неналоговые доходы</t>
  </si>
  <si>
    <t>000 1 17 05000 00 0000 180</t>
  </si>
  <si>
    <t>Невыясненные поступления</t>
  </si>
  <si>
    <t>000 1 17 01000 00 0000 180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</si>
  <si>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</si>
  <si>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</si>
  <si>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</si>
  <si>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</si>
  <si>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000 1 14 06000 00 0000 430</t>
  </si>
  <si>
    <t>Доходы от продажи материальных и нематериальных активов</t>
  </si>
  <si>
    <t>000 1 14 00000 00 0000 000</t>
  </si>
  <si>
    <t>Доходы от оказания платных услуг  и компенсации затрат государства</t>
  </si>
  <si>
    <t xml:space="preserve">000 1 13 00000 00 0000 000 </t>
  </si>
  <si>
    <t>Платежи при пользовании природными ресурсами</t>
  </si>
  <si>
    <t>000 1 12 00000 00 0000 000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</si>
  <si>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</si>
  <si>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</si>
  <si>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Доходы,получаемые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</si>
  <si>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</si>
  <si>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</si>
  <si>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</si>
  <si>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</si>
  <si>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000 1 11 00000 00 0000 000</t>
  </si>
  <si>
    <t>НЕНАЛОГОВЫЕ  ДОХОДЫ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</si>
  <si>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</si>
  <si>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000 1 08 07000 01 0000 110</t>
  </si>
  <si>
    <t xml:space="preserve"> 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</si>
  <si>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</si>
  <si>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</si>
  <si>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</si>
  <si>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</t>
  </si>
  <si>
    <t xml:space="preserve">000 1 06 06000 00 0000 110 </t>
  </si>
  <si>
    <t>Налог на имущество физических лиц</t>
  </si>
  <si>
    <t xml:space="preserve">000 1 06 01000 10 0000 110 </t>
  </si>
  <si>
    <t>НАЛОГИ НА ИМУЩЕСТВО</t>
  </si>
  <si>
    <t xml:space="preserve">000 1 06 00000 00 0000 000 </t>
  </si>
  <si>
    <t>Единый сельскохозяйственный налог</t>
  </si>
  <si>
    <t>Единый налог на вмененный доход для отдельных видов деятельности</t>
  </si>
  <si>
    <t>НАЛОГИ НА СОВОКУПНЫЙ ДОХОД</t>
  </si>
  <si>
    <t>000 1 05 00000 00 0000 000</t>
  </si>
  <si>
    <t>Налог на доходы физических лиц</t>
  </si>
  <si>
    <t xml:space="preserve">000 1 01 02000 01 0000 110 </t>
  </si>
  <si>
    <t>НАЛОГИ НА ПРИБЫЛЬ, ДОХОДЫ</t>
  </si>
  <si>
    <t>000 1 01 00000 00 0000 000</t>
  </si>
  <si>
    <t>НАЛОГОВЫЕ  ДОХОДЫ</t>
  </si>
  <si>
    <t>НАЛОГОВЫЕ И НЕНАЛОГОВЫЕ ДОХОДЫ</t>
  </si>
  <si>
    <t>000  1  00 0000 0000 000</t>
  </si>
  <si>
    <t>РАЗДЕЛ 1. Д О Х О Д Ы</t>
  </si>
  <si>
    <t>% исполнения к  год. назначениям</t>
  </si>
  <si>
    <t>Факт</t>
  </si>
  <si>
    <t>Наименование показателя</t>
  </si>
  <si>
    <t>Код по бюджетной классификации</t>
  </si>
  <si>
    <t>Прочие межбюджетные трансферты общего характера</t>
  </si>
  <si>
    <t>1403</t>
  </si>
  <si>
    <t>1400</t>
  </si>
  <si>
    <t>Назначено на год</t>
  </si>
  <si>
    <t>000 2 18 00000 00 0000 000</t>
  </si>
  <si>
    <t>ДОХОДЫ ОТ ИСПОЛЬЗОВАНИЯ  ИМУЩЕСТВА, НАХОДЯЩЕГОСЯ В ГОСУДАРСТВЕННОЙ И МУНИЦИПАЛЬНОЙ СОБСТВЕННОСТИ</t>
  </si>
  <si>
    <t>000 111 05010 00 0000 120</t>
  </si>
  <si>
    <t>000 1 05 02000 02 0000 110</t>
  </si>
  <si>
    <t>000 1 05 03000 01 0000 110</t>
  </si>
  <si>
    <t>000 1 05 04000 02 0000 110</t>
  </si>
  <si>
    <t>Налог ,взимаемый в связи с примеиением патентной системы налогообложения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</si>
  <si>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 , имеющих целевое назначение, прошлых лет</t>
  </si>
  <si>
    <t>1001</t>
  </si>
  <si>
    <t>Пенсионное обеспечение</t>
  </si>
  <si>
    <t>Акцизы</t>
  </si>
  <si>
    <t>000 1 03 02000 00 0000 110</t>
  </si>
  <si>
    <t>0410</t>
  </si>
  <si>
    <t>1201</t>
  </si>
  <si>
    <t>Телевидение и радиовещание</t>
  </si>
  <si>
    <t>Связь и информатика</t>
  </si>
  <si>
    <t>0602</t>
  </si>
  <si>
    <t>Сбор, удаление отходов и очистка сточных вод</t>
  </si>
  <si>
    <t>0408</t>
  </si>
  <si>
    <t>Транспорт</t>
  </si>
  <si>
    <t>Зам.главы администрации - начальник финансового управления</t>
  </si>
  <si>
    <t>Солуянова С.А.</t>
  </si>
  <si>
    <t>000 2 02 10000 00 0000 151</t>
  </si>
  <si>
    <t>000 2 02 20000 00 0000 151</t>
  </si>
  <si>
    <t>000 2 02 30000 00 0000 151</t>
  </si>
  <si>
    <t>000 202 40000 00 0000 151</t>
  </si>
  <si>
    <t>0703</t>
  </si>
  <si>
    <t>1002</t>
  </si>
  <si>
    <t>Дополнительное образование детей</t>
  </si>
  <si>
    <t>МЕЖБЮДЖЕТНЫЕ ТРАНСФЕРТЫ ОБЩЕГО ХАРАКТЕРА БЮДЖЕТАМ БЮДЖЕТНОЙ СИСТЕМЫ РОССИЙСКОЙ ФЕДЕРАЦИИ</t>
  </si>
  <si>
    <t>Социальное обслуживание населения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</si>
  <si>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</si>
  <si>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</si>
  <si>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000 1 05 01000 00 0000 110</t>
  </si>
  <si>
    <t>4</t>
  </si>
  <si>
    <t>Налог, взимаемый в связи с применением упрощенной системы налогообложения</t>
  </si>
  <si>
    <t>000 1 16 01063 01 0000 140</t>
  </si>
  <si>
    <t>000 1 16 01193 01 0000 140</t>
  </si>
  <si>
    <t>000 1 16 01203 01 0000 140</t>
  </si>
  <si>
    <t>000 111 05070 00 0000 120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</si>
  <si>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</si>
  <si>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</si>
  <si>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</si>
  <si>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</si>
  <si>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000 1 16 01153 01 0000 140</t>
  </si>
  <si>
    <t>000 1 16 01093 01 0000 140</t>
  </si>
  <si>
    <t>000 1 1 601053 01 0000 140</t>
  </si>
  <si>
    <t>ИСПОЛНЕНИЕ  БЮДЖЕТА БОГОРОДСКОГО МУНИЦИПАЛЬНОГО ОКРУГА</t>
  </si>
  <si>
    <t>1105</t>
  </si>
  <si>
    <t>Другие вопросы в области физической культуры и спорта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</si>
  <si>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</si>
  <si>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000 1 11 09080 14 0000 120</t>
  </si>
  <si>
    <t>000 111 05030 00 0000 120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</si>
  <si>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</si>
  <si>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000 111 07000 00 0000 120</t>
  </si>
  <si>
    <t>000 111 09000  00 0000 120</t>
  </si>
  <si>
    <t>000 111 09044 140 000 120</t>
  </si>
  <si>
    <t>000 1 16 01173 01 0000 140</t>
  </si>
  <si>
    <t>000 1 16 07010 14 0000 140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</si>
  <si>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</si>
  <si>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</si>
  <si>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000 1 17 15020 14 0000 150</t>
  </si>
  <si>
    <t>Инициативные платежи, зачисляемые в бюджеты муниципальных округов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</si>
  <si>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</si>
  <si>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</si>
  <si>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000 1 16 01163 01 0000 140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</si>
  <si>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</si>
  <si>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</si>
  <si>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</si>
  <si>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000 1 16 01073 01 0000 140</t>
  </si>
  <si>
    <t>000 1 16 011194 01 0000 140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</si>
  <si>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</si>
  <si>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</si>
  <si>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000 1 14 13040 14 0000 410</t>
  </si>
  <si>
    <t>000 111 05300 00 0000 120</t>
  </si>
  <si>
    <t xml:space="preserve">                                                                                                                           ПРОФИЦИТ БЮДЖЕТА (со знаком "плюс")   ДЕФИЦИТ БЮДЖЕТА (со знаком "минус")</t>
  </si>
  <si>
    <t>ОБЩЕГОСУДАРСТВЕННЫЕ ВОПРОСЫ</t>
  </si>
  <si>
    <t>НАЦИОНАЛЬНАЯ БЕЗОПАСНОСТЬ 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</si>
  <si>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</si>
  <si>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</si>
  <si>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</si>
  <si>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</si>
  <si>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ОБСЛУЖИВАНИЕ ГОСУДАРСТВЕННОГО                 (МУНИЦИПАЛЬНОГО) ДОЛГА</t>
  </si>
  <si>
    <t>более 200</t>
  </si>
  <si>
    <t>000 1 16 10030 14 0000 140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</si>
  <si>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</si>
  <si>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000 11601133010000140</t>
  </si>
  <si>
    <t>000 1 16 10123 01 0000 140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</si>
  <si>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</si>
  <si>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</si>
  <si>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</si>
  <si>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</si>
  <si>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</si>
  <si>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Доходы от продажи земельных участков, находящихся в государственной и муниципальной собственности</t>
  </si>
  <si>
    <t>Доходы от приватизации имущества, находящегося в государственной и муниципальной собственности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</si>
  <si>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</si>
  <si>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</si>
  <si>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</si>
  <si>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</si>
  <si>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</si>
  <si>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</si>
  <si>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000 1 14 02000 00 0000 430</t>
  </si>
  <si>
    <t>Доходы от реализации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</si>
  <si>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</si>
  <si>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</si>
  <si>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на 01.08.2023 г.</t>
  </si>
  <si>
    <t>Назначено на 9 месяцев</t>
  </si>
  <si>
    <t>% исполнения к 9 мес.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</si>
</sst>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0.0_ ;[Red]\-0.0\ "/>
    <numFmt numFmtId="167" formatCode="#,##0.0_ ;\-#,##0.0\ "/>
    <numFmt numFmtId="168" formatCode="?"/>
  </numFmts>
  <fonts count="16" x14ac:knownFonts="1">
    <font>
      <sz val="10"/>
      <name val="Arial Cyr"/>
    </font>
    <font>
      <sz val="11"/>
      <color theme="0"/>
      <name val="Calibri"/>
      <scheme val="minor"/>
    </font>
    <font>
      <sz val="11"/>
      <color indexed="64"/>
      <name val="Calibri"/>
      <scheme val="minor"/>
    </font>
    <font>
      <sz val="10"/>
      <name val="Arial"/>
    </font>
    <font>
      <sz val="12"/>
      <name val="Times New Roman"/>
    </font>
    <font>
      <b/>
      <sz val="12"/>
      <name val="Times New Roman"/>
    </font>
    <font>
      <i/>
      <sz val="12"/>
      <name val="Times New Roman"/>
    </font>
    <font>
      <sz val="14"/>
      <name val="Times New Roman"/>
    </font>
    <font>
      <sz val="12"/>
      <color theme="4" tint="0.79998168889431442"/>
      <name val="Times New Roman"/>
    </font>
    <font>
      <b/>
      <i/>
      <sz val="12"/>
      <name val="Times New Roman"/>
    </font>
    <font>
      <sz val="12"/>
      <color indexed="64"/>
      <name val="Times New Roman"/>
    </font>
    <font>
      <sz val="12"/>
      <color indexed="2"/>
      <name val="Times New Roman"/>
    </font>
    <font>
      <b/>
      <i/>
      <sz val="12"/>
      <color indexed="2"/>
      <name val="Times New Roman"/>
    </font>
    <font>
      <b/>
      <sz val="16"/>
      <name val="Times New Roman"/>
    </font>
    <font>
      <b/>
      <sz val="14"/>
      <name val="Times New Roman"/>
    </font>
    <font>
      <sz val="10"/>
      <name val="Arial Cy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92D050"/>
      </patternFill>
    </fill>
    <fill>
      <patternFill patternType="solid">
        <fgColor indexed="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2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2" fillId="0" borderId="0"/>
    <xf numFmtId="0" fontId="1" fillId="2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5" fillId="0" borderId="0"/>
    <xf numFmtId="165" fontId="15" fillId="0" borderId="0"/>
  </cellStyleXfs>
  <cellXfs count="135">
    <xf numFmtId="0" fontId="0" fillId="0" borderId="0" xfId="0"/>
    <xf numFmtId="167" fontId="4" fillId="3" borderId="1" xfId="23" applyNumberFormat="1" applyFont="1" applyFill="1" applyBorder="1" applyAlignment="1" applyProtection="1">
      <alignment horizontal="center" vertical="center" wrapText="1"/>
      <protection locked="0"/>
    </xf>
    <xf numFmtId="167" fontId="5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/>
    <xf numFmtId="49" fontId="4" fillId="0" borderId="0" xfId="0" applyNumberFormat="1" applyFont="1" applyAlignment="1" applyProtection="1">
      <alignment horizontal="center" wrapText="1"/>
    </xf>
    <xf numFmtId="49" fontId="6" fillId="0" borderId="0" xfId="0" applyNumberFormat="1" applyFont="1" applyProtection="1"/>
    <xf numFmtId="49" fontId="4" fillId="0" borderId="0" xfId="0" applyNumberFormat="1" applyFont="1" applyProtection="1"/>
    <xf numFmtId="0" fontId="4" fillId="0" borderId="0" xfId="0" applyFont="1" applyAlignment="1" applyProtection="1">
      <alignment vertical="top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4" fillId="3" borderId="1" xfId="0" applyFont="1" applyFill="1" applyBorder="1" applyAlignment="1" applyProtection="1">
      <alignment vertical="center" wrapText="1"/>
    </xf>
    <xf numFmtId="49" fontId="5" fillId="3" borderId="2" xfId="0" applyNumberFormat="1" applyFont="1" applyFill="1" applyBorder="1" applyAlignment="1" applyProtection="1">
      <alignment horizontal="left" vertical="center"/>
    </xf>
    <xf numFmtId="0" fontId="5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vertical="center" wrapText="1"/>
    </xf>
    <xf numFmtId="0" fontId="7" fillId="0" borderId="0" xfId="0" applyFont="1" applyProtection="1"/>
    <xf numFmtId="0" fontId="4" fillId="3" borderId="1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167" fontId="4" fillId="3" borderId="1" xfId="23" applyNumberFormat="1" applyFont="1" applyFill="1" applyBorder="1" applyAlignment="1" applyProtection="1">
      <alignment horizontal="center" vertical="center" wrapText="1"/>
    </xf>
    <xf numFmtId="167" fontId="4" fillId="3" borderId="4" xfId="23" applyNumberFormat="1" applyFont="1" applyFill="1" applyBorder="1" applyAlignment="1" applyProtection="1">
      <alignment horizontal="center" vertical="center" wrapText="1"/>
    </xf>
    <xf numFmtId="167" fontId="4" fillId="0" borderId="4" xfId="23" applyNumberFormat="1" applyFont="1" applyFill="1" applyBorder="1" applyAlignment="1" applyProtection="1">
      <alignment horizontal="center" vertical="center" wrapText="1"/>
    </xf>
    <xf numFmtId="167" fontId="4" fillId="0" borderId="1" xfId="23" applyNumberFormat="1" applyFont="1" applyFill="1" applyBorder="1" applyAlignment="1" applyProtection="1">
      <alignment horizontal="center" vertical="center" wrapText="1"/>
    </xf>
    <xf numFmtId="167" fontId="4" fillId="0" borderId="1" xfId="23" applyNumberFormat="1" applyFont="1" applyBorder="1" applyAlignment="1" applyProtection="1">
      <alignment horizontal="center" vertical="center" wrapText="1"/>
    </xf>
    <xf numFmtId="167" fontId="4" fillId="3" borderId="5" xfId="23" applyNumberFormat="1" applyFont="1" applyFill="1" applyBorder="1" applyAlignment="1" applyProtection="1">
      <alignment horizontal="center" vertical="center" wrapText="1"/>
    </xf>
    <xf numFmtId="167" fontId="4" fillId="3" borderId="3" xfId="23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vertical="center" wrapText="1"/>
    </xf>
    <xf numFmtId="167" fontId="4" fillId="0" borderId="1" xfId="23" applyNumberFormat="1" applyFont="1" applyFill="1" applyBorder="1" applyAlignment="1" applyProtection="1">
      <alignment horizontal="center" vertical="center" wrapText="1"/>
      <protection locked="0"/>
    </xf>
    <xf numFmtId="167" fontId="5" fillId="0" borderId="1" xfId="23" applyNumberFormat="1" applyFont="1" applyFill="1" applyBorder="1" applyAlignment="1" applyProtection="1">
      <alignment horizontal="center" vertical="center" wrapText="1"/>
      <protection locked="0"/>
    </xf>
    <xf numFmtId="165" fontId="4" fillId="0" borderId="0" xfId="23" applyNumberFormat="1" applyFont="1" applyProtection="1"/>
    <xf numFmtId="0" fontId="7" fillId="0" borderId="0" xfId="0" applyFont="1" applyAlignment="1" applyProtection="1">
      <alignment horizontal="right"/>
    </xf>
    <xf numFmtId="0" fontId="0" fillId="0" borderId="0" xfId="0" applyAlignment="1">
      <alignment horizontal="right"/>
    </xf>
    <xf numFmtId="167" fontId="4" fillId="3" borderId="6" xfId="23" applyNumberFormat="1" applyFont="1" applyFill="1" applyBorder="1" applyAlignment="1" applyProtection="1">
      <alignment horizontal="center" vertical="center" wrapText="1"/>
    </xf>
    <xf numFmtId="167" fontId="4" fillId="0" borderId="6" xfId="23" applyNumberFormat="1" applyFont="1" applyFill="1" applyBorder="1" applyAlignment="1" applyProtection="1">
      <alignment horizontal="center" vertical="center" wrapText="1"/>
    </xf>
    <xf numFmtId="167" fontId="5" fillId="3" borderId="2" xfId="23" applyNumberFormat="1" applyFont="1" applyFill="1" applyBorder="1" applyAlignment="1" applyProtection="1">
      <alignment horizontal="center" vertical="center" wrapText="1"/>
    </xf>
    <xf numFmtId="167" fontId="5" fillId="3" borderId="7" xfId="23" applyNumberFormat="1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49" fontId="4" fillId="3" borderId="9" xfId="0" applyNumberFormat="1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top" wrapText="1"/>
    </xf>
    <xf numFmtId="0" fontId="4" fillId="3" borderId="7" xfId="0" applyFont="1" applyFill="1" applyBorder="1" applyAlignment="1" applyProtection="1">
      <alignment horizontal="center" vertical="top" wrapText="1"/>
    </xf>
    <xf numFmtId="167" fontId="5" fillId="3" borderId="2" xfId="23" applyNumberFormat="1" applyFont="1" applyFill="1" applyBorder="1" applyAlignment="1" applyProtection="1">
      <alignment horizontal="center" vertical="center" wrapText="1"/>
      <protection locked="0"/>
    </xf>
    <xf numFmtId="167" fontId="5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vertical="center" wrapText="1"/>
    </xf>
    <xf numFmtId="167" fontId="5" fillId="4" borderId="1" xfId="23" applyNumberFormat="1" applyFont="1" applyFill="1" applyBorder="1" applyAlignment="1" applyProtection="1">
      <alignment horizontal="center" vertical="center" wrapText="1"/>
    </xf>
    <xf numFmtId="167" fontId="5" fillId="4" borderId="6" xfId="23" applyNumberFormat="1" applyFont="1" applyFill="1" applyBorder="1" applyAlignment="1" applyProtection="1">
      <alignment horizontal="center" vertical="center" wrapText="1"/>
    </xf>
    <xf numFmtId="167" fontId="5" fillId="4" borderId="4" xfId="23" applyNumberFormat="1" applyFont="1" applyFill="1" applyBorder="1" applyAlignment="1" applyProtection="1">
      <alignment horizontal="center" vertical="center" wrapText="1"/>
    </xf>
    <xf numFmtId="167" fontId="5" fillId="4" borderId="10" xfId="23" applyNumberFormat="1" applyFont="1" applyFill="1" applyBorder="1" applyAlignment="1" applyProtection="1">
      <alignment horizontal="center" vertical="center" wrapText="1"/>
    </xf>
    <xf numFmtId="0" fontId="5" fillId="4" borderId="11" xfId="0" applyFont="1" applyFill="1" applyBorder="1" applyAlignment="1" applyProtection="1">
      <alignment vertical="center" wrapText="1"/>
      <protection locked="0"/>
    </xf>
    <xf numFmtId="167" fontId="5" fillId="4" borderId="11" xfId="23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vertical="center" wrapText="1"/>
      <protection locked="0"/>
    </xf>
    <xf numFmtId="167" fontId="5" fillId="4" borderId="2" xfId="23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vertical="center" wrapText="1"/>
      <protection locked="0"/>
    </xf>
    <xf numFmtId="167" fontId="5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5" fillId="6" borderId="12" xfId="0" applyNumberFormat="1" applyFont="1" applyFill="1" applyBorder="1" applyAlignment="1" applyProtection="1">
      <alignment horizontal="center" vertical="center" wrapText="1"/>
    </xf>
    <xf numFmtId="167" fontId="5" fillId="6" borderId="13" xfId="23" applyNumberFormat="1" applyFont="1" applyFill="1" applyBorder="1" applyAlignment="1" applyProtection="1">
      <alignment horizontal="center" vertical="center" wrapText="1"/>
    </xf>
    <xf numFmtId="167" fontId="5" fillId="6" borderId="12" xfId="23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167" fontId="4" fillId="3" borderId="2" xfId="23" applyNumberFormat="1" applyFont="1" applyFill="1" applyBorder="1" applyAlignment="1" applyProtection="1">
      <alignment horizontal="center" vertical="center" wrapText="1"/>
    </xf>
    <xf numFmtId="0" fontId="5" fillId="7" borderId="14" xfId="0" applyFont="1" applyFill="1" applyBorder="1" applyAlignment="1" applyProtection="1">
      <alignment vertical="center" wrapText="1"/>
    </xf>
    <xf numFmtId="167" fontId="4" fillId="7" borderId="15" xfId="23" applyNumberFormat="1" applyFont="1" applyFill="1" applyBorder="1" applyAlignment="1" applyProtection="1">
      <alignment horizontal="center" vertical="center" wrapText="1"/>
    </xf>
    <xf numFmtId="167" fontId="4" fillId="7" borderId="16" xfId="23" applyNumberFormat="1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4" fillId="7" borderId="0" xfId="0" applyFont="1" applyFill="1" applyProtection="1"/>
    <xf numFmtId="0" fontId="4" fillId="8" borderId="0" xfId="0" applyFont="1" applyFill="1" applyProtection="1"/>
    <xf numFmtId="0" fontId="4" fillId="4" borderId="0" xfId="0" applyFont="1" applyFill="1" applyProtection="1"/>
    <xf numFmtId="0" fontId="4" fillId="0" borderId="8" xfId="0" applyFont="1" applyBorder="1" applyAlignment="1" applyProtection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167" fontId="4" fillId="3" borderId="2" xfId="23" applyNumberFormat="1" applyFont="1" applyFill="1" applyBorder="1" applyAlignment="1" applyProtection="1">
      <alignment horizontal="center" vertical="center" wrapText="1"/>
      <protection locked="0"/>
    </xf>
    <xf numFmtId="167" fontId="4" fillId="0" borderId="3" xfId="23" applyNumberFormat="1" applyFont="1" applyFill="1" applyBorder="1" applyAlignment="1" applyProtection="1">
      <alignment horizontal="center" vertical="center" wrapText="1"/>
      <protection locked="0"/>
    </xf>
    <xf numFmtId="49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vertical="center" wrapText="1"/>
      <protection locked="0"/>
    </xf>
    <xf numFmtId="167" fontId="4" fillId="4" borderId="1" xfId="23" applyNumberFormat="1" applyFont="1" applyFill="1" applyBorder="1" applyAlignment="1" applyProtection="1">
      <alignment horizontal="center" vertical="center" wrapText="1"/>
      <protection locked="0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4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/>
    </xf>
    <xf numFmtId="168" fontId="4" fillId="0" borderId="1" xfId="0" applyNumberFormat="1" applyFont="1" applyBorder="1" applyAlignment="1" applyProtection="1">
      <alignment horizontal="left" wrapText="1"/>
    </xf>
    <xf numFmtId="0" fontId="10" fillId="0" borderId="1" xfId="2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10" fillId="0" borderId="1" xfId="2" applyNumberFormat="1" applyFont="1" applyFill="1" applyBorder="1" applyAlignment="1">
      <alignment horizontal="left" vertical="center" wrapText="1"/>
    </xf>
    <xf numFmtId="49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1" xfId="0" applyNumberFormat="1" applyFont="1" applyFill="1" applyBorder="1" applyAlignment="1" applyProtection="1">
      <alignment horizontal="center" vertical="center"/>
      <protection locked="0"/>
    </xf>
    <xf numFmtId="167" fontId="5" fillId="6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3" xfId="0" applyNumberFormat="1" applyFont="1" applyFill="1" applyBorder="1" applyAlignment="1" applyProtection="1">
      <alignment horizontal="right" vertical="center"/>
      <protection locked="0"/>
    </xf>
    <xf numFmtId="0" fontId="11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3" xfId="0" applyFont="1" applyBorder="1" applyProtection="1"/>
    <xf numFmtId="49" fontId="1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9" borderId="11" xfId="0" applyFont="1" applyFill="1" applyBorder="1" applyAlignment="1" applyProtection="1">
      <alignment horizontal="left" vertical="center" wrapText="1"/>
      <protection locked="0"/>
    </xf>
    <xf numFmtId="167" fontId="5" fillId="9" borderId="11" xfId="23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167" fontId="4" fillId="3" borderId="3" xfId="23" applyNumberFormat="1" applyFont="1" applyFill="1" applyBorder="1" applyAlignment="1" applyProtection="1">
      <alignment horizontal="center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5" fillId="4" borderId="0" xfId="0" applyFont="1" applyFill="1" applyProtection="1"/>
    <xf numFmtId="0" fontId="5" fillId="0" borderId="0" xfId="0" applyFont="1" applyProtection="1"/>
    <xf numFmtId="168" fontId="4" fillId="0" borderId="1" xfId="0" applyNumberFormat="1" applyFont="1" applyBorder="1" applyAlignment="1" applyProtection="1">
      <alignment horizontal="left" vertical="center" wrapText="1"/>
    </xf>
    <xf numFmtId="167" fontId="4" fillId="10" borderId="6" xfId="23" applyNumberFormat="1" applyFont="1" applyFill="1" applyBorder="1" applyAlignment="1" applyProtection="1">
      <alignment horizontal="center" vertical="center" wrapText="1"/>
    </xf>
    <xf numFmtId="167" fontId="5" fillId="10" borderId="6" xfId="23" applyNumberFormat="1" applyFont="1" applyFill="1" applyBorder="1" applyAlignment="1" applyProtection="1">
      <alignment horizontal="center" vertical="center" wrapText="1"/>
    </xf>
    <xf numFmtId="0" fontId="10" fillId="0" borderId="17" xfId="2" applyNumberFormat="1" applyFont="1" applyFill="1" applyBorder="1" applyAlignment="1">
      <alignment horizontal="left" wrapText="1"/>
    </xf>
    <xf numFmtId="0" fontId="10" fillId="0" borderId="1" xfId="2" applyNumberFormat="1" applyFont="1" applyFill="1" applyBorder="1" applyAlignment="1">
      <alignment horizontal="left" wrapText="1"/>
    </xf>
    <xf numFmtId="49" fontId="4" fillId="0" borderId="0" xfId="0" applyNumberFormat="1" applyFont="1" applyBorder="1" applyAlignment="1" applyProtection="1">
      <alignment horizontal="left" vertical="center" wrapText="1"/>
    </xf>
    <xf numFmtId="49" fontId="5" fillId="3" borderId="19" xfId="0" applyNumberFormat="1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49" fontId="5" fillId="3" borderId="20" xfId="0" applyNumberFormat="1" applyFont="1" applyFill="1" applyBorder="1" applyAlignment="1" applyProtection="1">
      <alignment horizontal="center" vertical="center" wrapText="1"/>
    </xf>
    <xf numFmtId="166" fontId="5" fillId="3" borderId="20" xfId="0" applyNumberFormat="1" applyFont="1" applyFill="1" applyBorder="1" applyAlignment="1" applyProtection="1">
      <alignment horizontal="center" vertical="center" wrapText="1"/>
    </xf>
    <xf numFmtId="166" fontId="5" fillId="3" borderId="19" xfId="0" applyNumberFormat="1" applyFont="1" applyFill="1" applyBorder="1" applyAlignment="1" applyProtection="1">
      <alignment horizontal="center" vertical="center" wrapText="1"/>
    </xf>
    <xf numFmtId="49" fontId="4" fillId="3" borderId="8" xfId="0" applyNumberFormat="1" applyFont="1" applyFill="1" applyBorder="1" applyAlignment="1" applyProtection="1">
      <alignment horizontal="center" vertical="center" wrapText="1"/>
    </xf>
    <xf numFmtId="49" fontId="5" fillId="9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21" xfId="0" applyNumberFormat="1" applyFont="1" applyFill="1" applyBorder="1" applyAlignment="1" applyProtection="1">
      <alignment horizontal="center" vertical="center" wrapText="1"/>
    </xf>
    <xf numFmtId="49" fontId="4" fillId="3" borderId="2" xfId="0" applyNumberFormat="1" applyFont="1" applyFill="1" applyBorder="1" applyAlignment="1" applyProtection="1">
      <alignment horizontal="center" vertical="center" wrapText="1"/>
    </xf>
    <xf numFmtId="49" fontId="5" fillId="4" borderId="1" xfId="0" applyNumberFormat="1" applyFont="1" applyFill="1" applyBorder="1" applyAlignment="1" applyProtection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3" borderId="3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7" fontId="5" fillId="3" borderId="8" xfId="23" applyNumberFormat="1" applyFont="1" applyFill="1" applyBorder="1" applyAlignment="1" applyProtection="1">
      <alignment horizontal="center" vertical="center" wrapText="1"/>
      <protection locked="0"/>
    </xf>
    <xf numFmtId="49" fontId="4" fillId="7" borderId="11" xfId="0" applyNumberFormat="1" applyFont="1" applyFill="1" applyBorder="1" applyAlignment="1" applyProtection="1">
      <alignment horizontal="center" vertical="center" wrapText="1"/>
    </xf>
    <xf numFmtId="167" fontId="5" fillId="4" borderId="22" xfId="23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49" fontId="5" fillId="6" borderId="11" xfId="0" applyNumberFormat="1" applyFont="1" applyFill="1" applyBorder="1" applyAlignment="1" applyProtection="1">
      <alignment horizontal="center" vertical="center" wrapText="1"/>
    </xf>
    <xf numFmtId="167" fontId="5" fillId="6" borderId="8" xfId="23" applyNumberFormat="1" applyFont="1" applyFill="1" applyBorder="1" applyAlignment="1" applyProtection="1">
      <alignment horizontal="center" vertical="center" wrapText="1"/>
      <protection locked="0"/>
    </xf>
    <xf numFmtId="49" fontId="5" fillId="3" borderId="23" xfId="0" applyNumberFormat="1" applyFont="1" applyFill="1" applyBorder="1" applyAlignment="1" applyProtection="1">
      <alignment horizontal="center" vertical="center" wrapText="1"/>
    </xf>
    <xf numFmtId="49" fontId="5" fillId="3" borderId="24" xfId="0" applyNumberFormat="1" applyFont="1" applyFill="1" applyBorder="1" applyAlignment="1" applyProtection="1">
      <alignment horizontal="left" vertical="center" wrapText="1"/>
    </xf>
    <xf numFmtId="167" fontId="9" fillId="3" borderId="25" xfId="23" applyNumberFormat="1" applyFont="1" applyFill="1" applyBorder="1" applyAlignment="1" applyProtection="1">
      <alignment horizontal="center" vertical="center" wrapText="1"/>
    </xf>
    <xf numFmtId="0" fontId="4" fillId="0" borderId="23" xfId="0" applyFont="1" applyBorder="1" applyProtection="1"/>
    <xf numFmtId="0" fontId="7" fillId="0" borderId="0" xfId="0" applyFont="1" applyAlignment="1" applyProtection="1">
      <alignment horizontal="left"/>
    </xf>
    <xf numFmtId="0" fontId="13" fillId="0" borderId="18" xfId="0" applyFont="1" applyBorder="1" applyAlignment="1" applyProtection="1">
      <alignment horizontal="center" vertical="center" wrapText="1"/>
    </xf>
    <xf numFmtId="0" fontId="14" fillId="0" borderId="26" xfId="0" applyFont="1" applyBorder="1" applyAlignment="1" applyProtection="1">
      <alignment horizontal="center" vertical="center"/>
    </xf>
  </cellXfs>
  <cellStyles count="25">
    <cellStyle name="Normal" xfId="1" xr:uid="{00000000-0005-0000-0000-000000000000}"/>
    <cellStyle name="Акцент1" xfId="2" builtinId="29"/>
    <cellStyle name="Обычный" xfId="0" builtinId="0"/>
    <cellStyle name="Обычный 10" xfId="3" xr:uid="{00000000-0005-0000-0000-000003000000}"/>
    <cellStyle name="Обычный 11" xfId="4" xr:uid="{00000000-0005-0000-0000-000004000000}"/>
    <cellStyle name="Обычный 12" xfId="5" xr:uid="{00000000-0005-0000-0000-000005000000}"/>
    <cellStyle name="Обычный 13" xfId="6" xr:uid="{00000000-0005-0000-0000-000006000000}"/>
    <cellStyle name="Обычный 14" xfId="7" xr:uid="{00000000-0005-0000-0000-000007000000}"/>
    <cellStyle name="Обычный 15" xfId="8" xr:uid="{00000000-0005-0000-0000-000008000000}"/>
    <cellStyle name="Обычный 16" xfId="9" xr:uid="{00000000-0005-0000-0000-000009000000}"/>
    <cellStyle name="Обычный 17" xfId="10" xr:uid="{00000000-0005-0000-0000-00000A000000}"/>
    <cellStyle name="Обычный 18" xfId="11" xr:uid="{00000000-0005-0000-0000-00000B000000}"/>
    <cellStyle name="Обычный 19" xfId="12" xr:uid="{00000000-0005-0000-0000-00000C000000}"/>
    <cellStyle name="Обычный 2" xfId="13" xr:uid="{00000000-0005-0000-0000-00000D000000}"/>
    <cellStyle name="Обычный 20" xfId="14" xr:uid="{00000000-0005-0000-0000-00000E000000}"/>
    <cellStyle name="Обычный 21" xfId="15" xr:uid="{00000000-0005-0000-0000-00000F000000}"/>
    <cellStyle name="Обычный 3" xfId="16" xr:uid="{00000000-0005-0000-0000-000010000000}"/>
    <cellStyle name="Обычный 4" xfId="17" xr:uid="{00000000-0005-0000-0000-000011000000}"/>
    <cellStyle name="Обычный 5" xfId="18" xr:uid="{00000000-0005-0000-0000-000012000000}"/>
    <cellStyle name="Обычный 6" xfId="19" xr:uid="{00000000-0005-0000-0000-000013000000}"/>
    <cellStyle name="Обычный 7" xfId="20" xr:uid="{00000000-0005-0000-0000-000014000000}"/>
    <cellStyle name="Обычный 8" xfId="21" xr:uid="{00000000-0005-0000-0000-000015000000}"/>
    <cellStyle name="Обычный 9" xfId="22" xr:uid="{00000000-0005-0000-0000-000016000000}"/>
    <cellStyle name="Финансовый [0]" xfId="23" builtinId="6"/>
    <cellStyle name="Финансовый 2" xfId="24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tandard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tabColor indexed="2"/>
    <pageSetUpPr fitToPage="1"/>
  </sheetPr>
  <dimension ref="A1:IW143"/>
  <sheetViews>
    <sheetView showZeros="0" tabSelected="1" view="pageBreakPreview" zoomScale="80" workbookViewId="0">
      <pane ySplit="7" topLeftCell="A128" activePane="bottomLeft" state="frozen"/>
      <selection pane="bottomLeft" activeCell="B143" sqref="B143:E143"/>
    </sheetView>
  </sheetViews>
  <sheetFormatPr defaultColWidth="9.140625" defaultRowHeight="15.6" customHeight="1" x14ac:dyDescent="0.25"/>
  <cols>
    <col min="1" max="1" width="28" style="3" customWidth="1"/>
    <col min="2" max="2" width="55.42578125" style="3" customWidth="1"/>
    <col min="3" max="3" width="13.85546875" style="3" customWidth="1"/>
    <col min="4" max="4" width="14" style="3" customWidth="1"/>
    <col min="5" max="5" width="13.5703125" style="3" customWidth="1"/>
    <col min="6" max="6" width="11" style="3" customWidth="1"/>
    <col min="7" max="7" width="15" style="3" customWidth="1"/>
    <col min="8" max="257" width="9.140625" style="3" customWidth="1"/>
  </cols>
  <sheetData>
    <row r="1" spans="1:7" ht="26.45" customHeight="1" x14ac:dyDescent="0.25">
      <c r="A1" s="133" t="s">
        <v>209</v>
      </c>
      <c r="B1" s="133"/>
      <c r="C1" s="133"/>
      <c r="D1" s="133"/>
      <c r="E1" s="133"/>
      <c r="F1" s="133"/>
      <c r="G1" s="133"/>
    </row>
    <row r="2" spans="1:7" ht="28.15" customHeight="1" x14ac:dyDescent="0.25">
      <c r="A2" s="134" t="s">
        <v>267</v>
      </c>
      <c r="B2" s="134"/>
      <c r="C2" s="134"/>
      <c r="D2" s="134"/>
      <c r="E2" s="134"/>
      <c r="F2" s="134"/>
      <c r="G2" s="134"/>
    </row>
    <row r="3" spans="1:7" ht="15.75" x14ac:dyDescent="0.25">
      <c r="A3" s="4"/>
      <c r="B3" s="5"/>
      <c r="C3" s="6"/>
      <c r="D3" s="6"/>
      <c r="E3" s="7"/>
      <c r="F3" s="7"/>
    </row>
    <row r="4" spans="1:7" ht="69.599999999999994" customHeight="1" x14ac:dyDescent="0.25">
      <c r="A4" s="107" t="s">
        <v>157</v>
      </c>
      <c r="B4" s="108" t="s">
        <v>156</v>
      </c>
      <c r="C4" s="107" t="s">
        <v>161</v>
      </c>
      <c r="D4" s="109" t="s">
        <v>268</v>
      </c>
      <c r="E4" s="109" t="s">
        <v>155</v>
      </c>
      <c r="F4" s="110" t="s">
        <v>154</v>
      </c>
      <c r="G4" s="111" t="s">
        <v>269</v>
      </c>
    </row>
    <row r="5" spans="1:7" ht="15.75" x14ac:dyDescent="0.25">
      <c r="A5" s="112">
        <v>1</v>
      </c>
      <c r="B5" s="34">
        <v>2</v>
      </c>
      <c r="C5" s="35" t="s">
        <v>0</v>
      </c>
      <c r="D5" s="35" t="s">
        <v>196</v>
      </c>
      <c r="E5" s="36">
        <v>5</v>
      </c>
      <c r="F5" s="37">
        <v>6</v>
      </c>
      <c r="G5" s="63">
        <v>7</v>
      </c>
    </row>
    <row r="6" spans="1:7" ht="15.75" x14ac:dyDescent="0.25">
      <c r="A6" s="86"/>
      <c r="B6" s="87" t="s">
        <v>153</v>
      </c>
      <c r="C6" s="88"/>
      <c r="D6" s="88"/>
      <c r="E6" s="89"/>
      <c r="F6" s="89"/>
      <c r="G6" s="90"/>
    </row>
    <row r="7" spans="1:7" ht="15.75" x14ac:dyDescent="0.25">
      <c r="A7" s="113" t="s">
        <v>152</v>
      </c>
      <c r="B7" s="92" t="s">
        <v>151</v>
      </c>
      <c r="C7" s="93">
        <f>C8+C23</f>
        <v>782181.9</v>
      </c>
      <c r="D7" s="93">
        <f>D8+D23</f>
        <v>477474.1</v>
      </c>
      <c r="E7" s="93">
        <f>E8+E23</f>
        <v>468836.1</v>
      </c>
      <c r="F7" s="93">
        <f>IF(C7&gt;0,E7/C7*100,0)</f>
        <v>59.93952301887834</v>
      </c>
      <c r="G7" s="93">
        <f>IF(D7&gt;0,E7/D7*100,0)</f>
        <v>98.190896637116026</v>
      </c>
    </row>
    <row r="8" spans="1:7" ht="15.75" x14ac:dyDescent="0.25">
      <c r="A8" s="91"/>
      <c r="B8" s="47" t="s">
        <v>150</v>
      </c>
      <c r="C8" s="48">
        <f>C9+C12+C17+C20+C11</f>
        <v>681050.5</v>
      </c>
      <c r="D8" s="48">
        <f>D9+D12+D17+D20+D11</f>
        <v>397088.5</v>
      </c>
      <c r="E8" s="48">
        <f>E9+E12+E17+E20+E11</f>
        <v>381275.6</v>
      </c>
      <c r="F8" s="48">
        <f>IF(C8&gt;0,E8/C8*100,0)</f>
        <v>55.983454971400789</v>
      </c>
      <c r="G8" s="48">
        <f>IF(D8&gt;0,E8/D8*100,0)</f>
        <v>96.017789485215516</v>
      </c>
    </row>
    <row r="9" spans="1:7" ht="15.75" x14ac:dyDescent="0.25">
      <c r="A9" s="71" t="s">
        <v>149</v>
      </c>
      <c r="B9" s="16" t="s">
        <v>148</v>
      </c>
      <c r="C9" s="2">
        <f>C10</f>
        <v>372620.7</v>
      </c>
      <c r="D9" s="2">
        <f>D10</f>
        <v>255990.39999999999</v>
      </c>
      <c r="E9" s="2">
        <f>E10</f>
        <v>242001.8</v>
      </c>
      <c r="F9" s="17">
        <f>IF(C9&gt;0,E9/C9*100,0)</f>
        <v>64.945881965226292</v>
      </c>
      <c r="G9" s="2">
        <f>IF(D9&gt;0,E9/D9*100,0)</f>
        <v>94.535498206182737</v>
      </c>
    </row>
    <row r="10" spans="1:7" s="9" customFormat="1" ht="15.75" x14ac:dyDescent="0.25">
      <c r="A10" s="64" t="s">
        <v>147</v>
      </c>
      <c r="B10" s="65" t="s">
        <v>146</v>
      </c>
      <c r="C10" s="25">
        <v>372620.7</v>
      </c>
      <c r="D10" s="25">
        <v>255990.39999999999</v>
      </c>
      <c r="E10" s="1">
        <v>242001.8</v>
      </c>
      <c r="F10" s="1">
        <f>IF(C10&gt;0,E10/C10*100,0)</f>
        <v>64.945881965226292</v>
      </c>
      <c r="G10" s="2">
        <f t="shared" ref="G10:G22" si="0">IF(D10&gt;0,E10/D10*100,0)</f>
        <v>94.535498206182737</v>
      </c>
    </row>
    <row r="11" spans="1:7" s="9" customFormat="1" ht="15.75" x14ac:dyDescent="0.25">
      <c r="A11" s="72" t="s">
        <v>173</v>
      </c>
      <c r="B11" s="73" t="s">
        <v>172</v>
      </c>
      <c r="C11" s="26">
        <v>34792.5</v>
      </c>
      <c r="D11" s="26">
        <v>22556.400000000001</v>
      </c>
      <c r="E11" s="26">
        <v>22929.200000000001</v>
      </c>
      <c r="F11" s="1">
        <f t="shared" ref="F11:F22" si="1">IF(C11&gt;0,E11/C11*100,0)</f>
        <v>65.902708917151685</v>
      </c>
      <c r="G11" s="2">
        <f t="shared" si="0"/>
        <v>101.65274600556826</v>
      </c>
    </row>
    <row r="12" spans="1:7" s="9" customFormat="1" ht="15.75" x14ac:dyDescent="0.25">
      <c r="A12" s="72" t="s">
        <v>145</v>
      </c>
      <c r="B12" s="73" t="s">
        <v>144</v>
      </c>
      <c r="C12" s="26">
        <f>SUM(C13:C16)</f>
        <v>81159.7</v>
      </c>
      <c r="D12" s="26">
        <f>SUM(D13:D16)</f>
        <v>58126.700000000004</v>
      </c>
      <c r="E12" s="26">
        <f>SUM(E13:E16)</f>
        <v>62523.000000000007</v>
      </c>
      <c r="F12" s="1">
        <f t="shared" si="1"/>
        <v>77.037002354616902</v>
      </c>
      <c r="G12" s="2">
        <f t="shared" si="0"/>
        <v>107.56330567536089</v>
      </c>
    </row>
    <row r="13" spans="1:7" s="9" customFormat="1" ht="42" customHeight="1" x14ac:dyDescent="0.25">
      <c r="A13" s="74" t="s">
        <v>195</v>
      </c>
      <c r="B13" s="15" t="s">
        <v>197</v>
      </c>
      <c r="C13" s="25">
        <v>66974.5</v>
      </c>
      <c r="D13" s="25">
        <v>47953.8</v>
      </c>
      <c r="E13" s="25">
        <v>51018.3</v>
      </c>
      <c r="F13" s="1">
        <f t="shared" si="1"/>
        <v>76.175708665238261</v>
      </c>
      <c r="G13" s="2">
        <f t="shared" si="0"/>
        <v>106.39052588116063</v>
      </c>
    </row>
    <row r="14" spans="1:7" s="9" customFormat="1" ht="31.5" x14ac:dyDescent="0.25">
      <c r="A14" s="64" t="s">
        <v>165</v>
      </c>
      <c r="B14" s="65" t="s">
        <v>143</v>
      </c>
      <c r="C14" s="25">
        <v>0</v>
      </c>
      <c r="D14" s="25">
        <v>0</v>
      </c>
      <c r="E14" s="25">
        <v>-537.6</v>
      </c>
      <c r="F14" s="1">
        <f t="shared" si="1"/>
        <v>0</v>
      </c>
      <c r="G14" s="2">
        <f t="shared" si="0"/>
        <v>0</v>
      </c>
    </row>
    <row r="15" spans="1:7" s="9" customFormat="1" ht="15.75" x14ac:dyDescent="0.25">
      <c r="A15" s="64" t="s">
        <v>166</v>
      </c>
      <c r="B15" s="65" t="s">
        <v>142</v>
      </c>
      <c r="C15" s="25">
        <v>3386</v>
      </c>
      <c r="D15" s="25">
        <v>3362.3</v>
      </c>
      <c r="E15" s="25">
        <v>6519.8</v>
      </c>
      <c r="F15" s="1">
        <f t="shared" si="1"/>
        <v>192.55168340224452</v>
      </c>
      <c r="G15" s="2">
        <f t="shared" si="0"/>
        <v>193.90893138625344</v>
      </c>
    </row>
    <row r="16" spans="1:7" s="9" customFormat="1" ht="39.6" customHeight="1" x14ac:dyDescent="0.25">
      <c r="A16" s="64" t="s">
        <v>167</v>
      </c>
      <c r="B16" s="65" t="s">
        <v>168</v>
      </c>
      <c r="C16" s="25">
        <v>10799.2</v>
      </c>
      <c r="D16" s="25">
        <v>6810.6</v>
      </c>
      <c r="E16" s="25">
        <v>5522.5</v>
      </c>
      <c r="F16" s="1">
        <f t="shared" si="1"/>
        <v>51.138047262760203</v>
      </c>
      <c r="G16" s="2">
        <f t="shared" si="0"/>
        <v>81.086835227439579</v>
      </c>
    </row>
    <row r="17" spans="1:7" s="9" customFormat="1" ht="15.75" x14ac:dyDescent="0.25">
      <c r="A17" s="72" t="s">
        <v>141</v>
      </c>
      <c r="B17" s="73" t="s">
        <v>140</v>
      </c>
      <c r="C17" s="26">
        <f>SUM(C18:C19)</f>
        <v>183093.8</v>
      </c>
      <c r="D17" s="26">
        <f>SUM(D18:D19)</f>
        <v>53942.7</v>
      </c>
      <c r="E17" s="26">
        <f>SUM(E18:E19)</f>
        <v>48925</v>
      </c>
      <c r="F17" s="1">
        <f t="shared" si="1"/>
        <v>26.721276198320211</v>
      </c>
      <c r="G17" s="2">
        <f t="shared" si="0"/>
        <v>90.698092605672315</v>
      </c>
    </row>
    <row r="18" spans="1:7" s="9" customFormat="1" ht="15.75" x14ac:dyDescent="0.25">
      <c r="A18" s="64" t="s">
        <v>139</v>
      </c>
      <c r="B18" s="65" t="s">
        <v>138</v>
      </c>
      <c r="C18" s="25">
        <v>62214.2</v>
      </c>
      <c r="D18" s="25">
        <v>10634.1</v>
      </c>
      <c r="E18" s="25">
        <v>4885.5</v>
      </c>
      <c r="F18" s="1">
        <f t="shared" si="1"/>
        <v>7.8527088671075091</v>
      </c>
      <c r="G18" s="2">
        <f t="shared" si="0"/>
        <v>45.941828645583541</v>
      </c>
    </row>
    <row r="19" spans="1:7" s="9" customFormat="1" ht="15.75" x14ac:dyDescent="0.25">
      <c r="A19" s="64" t="s">
        <v>137</v>
      </c>
      <c r="B19" s="65" t="s">
        <v>136</v>
      </c>
      <c r="C19" s="25">
        <v>120879.6</v>
      </c>
      <c r="D19" s="25">
        <v>43308.6</v>
      </c>
      <c r="E19" s="25">
        <v>44039.5</v>
      </c>
      <c r="F19" s="1">
        <f t="shared" si="1"/>
        <v>36.432532867415176</v>
      </c>
      <c r="G19" s="2">
        <f t="shared" si="0"/>
        <v>101.68765556956356</v>
      </c>
    </row>
    <row r="20" spans="1:7" s="9" customFormat="1" ht="15.75" x14ac:dyDescent="0.25">
      <c r="A20" s="72" t="s">
        <v>135</v>
      </c>
      <c r="B20" s="73" t="s">
        <v>134</v>
      </c>
      <c r="C20" s="26">
        <f>SUM(C21:C22)</f>
        <v>9383.7999999999993</v>
      </c>
      <c r="D20" s="26">
        <f>SUM(D21:D22)</f>
        <v>6472.3</v>
      </c>
      <c r="E20" s="26">
        <f>SUM(E21:E22)</f>
        <v>4896.6000000000004</v>
      </c>
      <c r="F20" s="1">
        <f t="shared" si="1"/>
        <v>52.181419041326549</v>
      </c>
      <c r="G20" s="2">
        <f t="shared" si="0"/>
        <v>75.654713162245272</v>
      </c>
    </row>
    <row r="21" spans="1:7" s="9" customFormat="1" ht="54" customHeight="1" x14ac:dyDescent="0.25">
      <c r="A21" s="64" t="s">
        <v>133</v>
      </c>
      <c r="B21" s="65" t="s">
        <v>132</v>
      </c>
      <c r="C21" s="25">
        <v>9233.7999999999993</v>
      </c>
      <c r="D21" s="25">
        <v>6352.3</v>
      </c>
      <c r="E21" s="25">
        <v>4881.6000000000004</v>
      </c>
      <c r="F21" s="1">
        <f t="shared" si="1"/>
        <v>52.866642119170884</v>
      </c>
      <c r="G21" s="2">
        <f t="shared" si="0"/>
        <v>76.847755930922659</v>
      </c>
    </row>
    <row r="22" spans="1:7" s="9" customFormat="1" ht="55.9" customHeight="1" x14ac:dyDescent="0.25">
      <c r="A22" s="64" t="s">
        <v>131</v>
      </c>
      <c r="B22" s="65" t="s">
        <v>130</v>
      </c>
      <c r="C22" s="25">
        <v>150</v>
      </c>
      <c r="D22" s="25">
        <v>120</v>
      </c>
      <c r="E22" s="25">
        <v>15</v>
      </c>
      <c r="F22" s="1">
        <f t="shared" si="1"/>
        <v>10</v>
      </c>
      <c r="G22" s="2">
        <f t="shared" si="0"/>
        <v>12.5</v>
      </c>
    </row>
    <row r="23" spans="1:7" s="99" customFormat="1" ht="15.75" x14ac:dyDescent="0.25">
      <c r="A23" s="75"/>
      <c r="B23" s="69" t="s">
        <v>129</v>
      </c>
      <c r="C23" s="39">
        <f>C24+C35+C36+C37+C42+C62</f>
        <v>101131.40000000001</v>
      </c>
      <c r="D23" s="39">
        <f>D24+D35+D36+D37+D42+D62</f>
        <v>80385.600000000006</v>
      </c>
      <c r="E23" s="39">
        <f>E24+E35+E36+E37+E42+E62</f>
        <v>87560.500000000015</v>
      </c>
      <c r="F23" s="39">
        <f>IF(C23&gt;0,E23/C23*100,0)</f>
        <v>86.580923432287122</v>
      </c>
      <c r="G23" s="48">
        <f>IF(D23&gt;0,E23/D23*100,0)</f>
        <v>108.92560359069287</v>
      </c>
    </row>
    <row r="24" spans="1:7" ht="62.25" customHeight="1" x14ac:dyDescent="0.25">
      <c r="A24" s="71" t="s">
        <v>128</v>
      </c>
      <c r="B24" s="16" t="s">
        <v>163</v>
      </c>
      <c r="C24" s="2">
        <f>SUM(C25:C32)</f>
        <v>35573.100000000006</v>
      </c>
      <c r="D24" s="2">
        <f>SUM(D25:D32)</f>
        <v>20188.7</v>
      </c>
      <c r="E24" s="2">
        <f>SUM(E25:E32)</f>
        <v>22316.5</v>
      </c>
      <c r="F24" s="1">
        <f>IF(C24&gt;0,E24/C24*100,0)</f>
        <v>62.734200842771635</v>
      </c>
      <c r="G24" s="2">
        <f>IF(D24&gt;0,E24/D24*100,0)</f>
        <v>110.53955925839702</v>
      </c>
    </row>
    <row r="25" spans="1:7" ht="0.75" customHeight="1" x14ac:dyDescent="0.25">
      <c r="A25" s="74" t="s">
        <v>127</v>
      </c>
      <c r="B25" s="15" t="s">
        <v>126</v>
      </c>
      <c r="C25" s="1"/>
      <c r="D25" s="1"/>
      <c r="E25" s="1"/>
      <c r="F25" s="1">
        <f t="shared" ref="F25:F50" si="2">IF(C25&gt;0,E25/C25*100,0)</f>
        <v>0</v>
      </c>
      <c r="G25" s="2">
        <f t="shared" ref="G25:G61" si="3">IF(D25&gt;0,E25/D25*100,0)</f>
        <v>0</v>
      </c>
    </row>
    <row r="26" spans="1:7" s="9" customFormat="1" ht="98.45" customHeight="1" x14ac:dyDescent="0.25">
      <c r="A26" s="64" t="s">
        <v>164</v>
      </c>
      <c r="B26" s="65" t="s">
        <v>125</v>
      </c>
      <c r="C26" s="1">
        <v>8967.2999999999993</v>
      </c>
      <c r="D26" s="1">
        <v>6507.5</v>
      </c>
      <c r="E26" s="1">
        <v>7108.7</v>
      </c>
      <c r="F26" s="1">
        <f t="shared" si="2"/>
        <v>79.273582906783531</v>
      </c>
      <c r="G26" s="2">
        <f t="shared" si="3"/>
        <v>109.23857087975412</v>
      </c>
    </row>
    <row r="27" spans="1:7" s="9" customFormat="1" ht="111.6" customHeight="1" x14ac:dyDescent="0.25">
      <c r="A27" s="64" t="s">
        <v>124</v>
      </c>
      <c r="B27" s="65" t="s">
        <v>123</v>
      </c>
      <c r="C27" s="25">
        <v>1136.0999999999999</v>
      </c>
      <c r="D27" s="25">
        <v>852</v>
      </c>
      <c r="E27" s="25">
        <v>1204.9000000000001</v>
      </c>
      <c r="F27" s="1">
        <f t="shared" si="2"/>
        <v>106.05580494674767</v>
      </c>
      <c r="G27" s="2">
        <f t="shared" si="3"/>
        <v>141.42018779342723</v>
      </c>
    </row>
    <row r="28" spans="1:7" s="9" customFormat="1" ht="118.15" customHeight="1" x14ac:dyDescent="0.25">
      <c r="A28" s="64" t="s">
        <v>214</v>
      </c>
      <c r="B28" s="65" t="s">
        <v>215</v>
      </c>
      <c r="C28" s="25">
        <v>741.7</v>
      </c>
      <c r="D28" s="25">
        <v>556.20000000000005</v>
      </c>
      <c r="E28" s="25">
        <v>466.3</v>
      </c>
      <c r="F28" s="1">
        <f t="shared" si="2"/>
        <v>62.86908453552649</v>
      </c>
      <c r="G28" s="2">
        <f t="shared" si="3"/>
        <v>83.836749370729947</v>
      </c>
    </row>
    <row r="29" spans="1:7" s="9" customFormat="1" ht="60.6" customHeight="1" x14ac:dyDescent="0.25">
      <c r="A29" s="64" t="s">
        <v>201</v>
      </c>
      <c r="B29" s="65" t="s">
        <v>252</v>
      </c>
      <c r="C29" s="25">
        <v>19083.7</v>
      </c>
      <c r="D29" s="25">
        <v>7960.5</v>
      </c>
      <c r="E29" s="25">
        <v>8787.5</v>
      </c>
      <c r="F29" s="1">
        <f t="shared" si="2"/>
        <v>46.047150185760621</v>
      </c>
      <c r="G29" s="2">
        <f t="shared" si="3"/>
        <v>110.3887946737014</v>
      </c>
    </row>
    <row r="30" spans="1:7" s="9" customFormat="1" ht="51" customHeight="1" x14ac:dyDescent="0.25">
      <c r="A30" s="74" t="s">
        <v>236</v>
      </c>
      <c r="B30" s="15" t="s">
        <v>253</v>
      </c>
      <c r="C30" s="25">
        <v>30</v>
      </c>
      <c r="D30" s="25">
        <v>23.6</v>
      </c>
      <c r="E30" s="25">
        <v>57.7</v>
      </c>
      <c r="F30" s="1">
        <f t="shared" si="2"/>
        <v>192.33333333333334</v>
      </c>
      <c r="G30" s="2" t="s">
        <v>245</v>
      </c>
    </row>
    <row r="31" spans="1:7" s="9" customFormat="1" ht="43.9" customHeight="1" x14ac:dyDescent="0.25">
      <c r="A31" s="64" t="s">
        <v>216</v>
      </c>
      <c r="B31" s="65" t="s">
        <v>122</v>
      </c>
      <c r="C31" s="25">
        <v>26.7</v>
      </c>
      <c r="D31" s="25">
        <v>26.7</v>
      </c>
      <c r="E31" s="25">
        <v>12.3</v>
      </c>
      <c r="F31" s="1">
        <f t="shared" si="2"/>
        <v>46.067415730337082</v>
      </c>
      <c r="G31" s="2">
        <f t="shared" si="3"/>
        <v>46.067415730337082</v>
      </c>
    </row>
    <row r="32" spans="1:7" s="9" customFormat="1" ht="120.6" customHeight="1" x14ac:dyDescent="0.25">
      <c r="A32" s="64" t="s">
        <v>217</v>
      </c>
      <c r="B32" s="76" t="s">
        <v>121</v>
      </c>
      <c r="C32" s="25">
        <f>SUM(C33:C34)</f>
        <v>5587.6</v>
      </c>
      <c r="D32" s="25">
        <f>SUM(D33:D34)</f>
        <v>4262.2</v>
      </c>
      <c r="E32" s="25">
        <f>SUM(E33:E34)</f>
        <v>4679.1000000000004</v>
      </c>
      <c r="F32" s="1">
        <f t="shared" si="2"/>
        <v>83.740783162717449</v>
      </c>
      <c r="G32" s="2">
        <f t="shared" si="3"/>
        <v>109.78133358359534</v>
      </c>
    </row>
    <row r="33" spans="1:7" s="9" customFormat="1" ht="114.6" customHeight="1" x14ac:dyDescent="0.25">
      <c r="A33" s="64" t="s">
        <v>218</v>
      </c>
      <c r="B33" s="65" t="s">
        <v>212</v>
      </c>
      <c r="C33" s="25">
        <v>4043</v>
      </c>
      <c r="D33" s="25">
        <v>3040</v>
      </c>
      <c r="E33" s="25">
        <v>3519.3</v>
      </c>
      <c r="F33" s="1">
        <f t="shared" si="2"/>
        <v>87.046747464753906</v>
      </c>
      <c r="G33" s="2">
        <f t="shared" si="3"/>
        <v>115.76644736842105</v>
      </c>
    </row>
    <row r="34" spans="1:7" s="9" customFormat="1" ht="138.6" customHeight="1" x14ac:dyDescent="0.25">
      <c r="A34" s="64" t="s">
        <v>213</v>
      </c>
      <c r="B34" s="76" t="s">
        <v>254</v>
      </c>
      <c r="C34" s="25">
        <v>1544.6</v>
      </c>
      <c r="D34" s="25">
        <v>1222.2</v>
      </c>
      <c r="E34" s="25">
        <v>1159.8</v>
      </c>
      <c r="F34" s="1">
        <f t="shared" si="2"/>
        <v>75.087401268936944</v>
      </c>
      <c r="G34" s="2">
        <f t="shared" si="3"/>
        <v>94.894452626411379</v>
      </c>
    </row>
    <row r="35" spans="1:7" s="9" customFormat="1" ht="15.75" x14ac:dyDescent="0.25">
      <c r="A35" s="72" t="s">
        <v>120</v>
      </c>
      <c r="B35" s="73" t="s">
        <v>119</v>
      </c>
      <c r="C35" s="26">
        <v>3429</v>
      </c>
      <c r="D35" s="26">
        <v>2921.5</v>
      </c>
      <c r="E35" s="26">
        <v>5261.4</v>
      </c>
      <c r="F35" s="1">
        <f t="shared" si="2"/>
        <v>153.43832020997374</v>
      </c>
      <c r="G35" s="2">
        <f t="shared" si="3"/>
        <v>180.09241827828168</v>
      </c>
    </row>
    <row r="36" spans="1:7" s="9" customFormat="1" ht="31.5" x14ac:dyDescent="0.25">
      <c r="A36" s="72" t="s">
        <v>118</v>
      </c>
      <c r="B36" s="73" t="s">
        <v>117</v>
      </c>
      <c r="C36" s="26">
        <v>40071.199999999997</v>
      </c>
      <c r="D36" s="26">
        <v>39978.400000000001</v>
      </c>
      <c r="E36" s="26">
        <v>42158.3</v>
      </c>
      <c r="F36" s="1">
        <f>IF(C36&gt;0,E36/C36*100,0)</f>
        <v>105.20847890754459</v>
      </c>
      <c r="G36" s="2">
        <f>IF(D36&gt;0,E36/D36*100,0)</f>
        <v>105.45269445500571</v>
      </c>
    </row>
    <row r="37" spans="1:7" s="9" customFormat="1" ht="33.75" customHeight="1" x14ac:dyDescent="0.25">
      <c r="A37" s="72" t="s">
        <v>116</v>
      </c>
      <c r="B37" s="73" t="s">
        <v>115</v>
      </c>
      <c r="C37" s="26">
        <f>SUM(C38:C41)</f>
        <v>16900</v>
      </c>
      <c r="D37" s="26">
        <f>SUM(D38:D41)</f>
        <v>12600</v>
      </c>
      <c r="E37" s="26">
        <f>SUM(E38:E41)</f>
        <v>13314.900000000001</v>
      </c>
      <c r="F37" s="1">
        <f t="shared" si="2"/>
        <v>78.786390532544388</v>
      </c>
      <c r="G37" s="2">
        <f t="shared" si="3"/>
        <v>105.67380952380954</v>
      </c>
    </row>
    <row r="38" spans="1:7" s="9" customFormat="1" ht="33.75" customHeight="1" x14ac:dyDescent="0.25">
      <c r="A38" s="64" t="s">
        <v>263</v>
      </c>
      <c r="B38" s="76" t="s">
        <v>264</v>
      </c>
      <c r="C38" s="25"/>
      <c r="D38" s="25">
        <v>0</v>
      </c>
      <c r="E38" s="25">
        <v>139.5</v>
      </c>
      <c r="F38" s="1"/>
      <c r="G38" s="2"/>
    </row>
    <row r="39" spans="1:7" s="9" customFormat="1" ht="63.75" customHeight="1" x14ac:dyDescent="0.25">
      <c r="A39" s="64" t="s">
        <v>114</v>
      </c>
      <c r="B39" s="65" t="s">
        <v>255</v>
      </c>
      <c r="C39" s="25">
        <v>9500</v>
      </c>
      <c r="D39" s="25">
        <v>7125</v>
      </c>
      <c r="E39" s="25">
        <v>7493.6</v>
      </c>
      <c r="F39" s="1">
        <f t="shared" si="2"/>
        <v>78.88000000000001</v>
      </c>
      <c r="G39" s="2">
        <f t="shared" si="3"/>
        <v>105.17333333333335</v>
      </c>
    </row>
    <row r="40" spans="1:7" s="9" customFormat="1" ht="92.45" customHeight="1" x14ac:dyDescent="0.25">
      <c r="A40" s="64" t="s">
        <v>193</v>
      </c>
      <c r="B40" s="65" t="s">
        <v>194</v>
      </c>
      <c r="C40" s="25">
        <v>6500</v>
      </c>
      <c r="D40" s="25">
        <v>4875</v>
      </c>
      <c r="E40" s="25">
        <v>3956.8</v>
      </c>
      <c r="F40" s="1">
        <f t="shared" si="2"/>
        <v>60.873846153846159</v>
      </c>
      <c r="G40" s="2">
        <f t="shared" si="3"/>
        <v>81.165128205128212</v>
      </c>
    </row>
    <row r="41" spans="1:7" s="9" customFormat="1" ht="52.9" customHeight="1" x14ac:dyDescent="0.25">
      <c r="A41" s="74" t="s">
        <v>235</v>
      </c>
      <c r="B41" s="15" t="s">
        <v>256</v>
      </c>
      <c r="C41" s="25">
        <v>900</v>
      </c>
      <c r="D41" s="25">
        <v>600</v>
      </c>
      <c r="E41" s="25">
        <v>1725</v>
      </c>
      <c r="F41" s="1">
        <f t="shared" si="2"/>
        <v>191.66666666666669</v>
      </c>
      <c r="G41" s="2" t="s">
        <v>245</v>
      </c>
    </row>
    <row r="42" spans="1:7" s="9" customFormat="1" ht="31.5" x14ac:dyDescent="0.25">
      <c r="A42" s="72" t="s">
        <v>113</v>
      </c>
      <c r="B42" s="73" t="s">
        <v>112</v>
      </c>
      <c r="C42" s="26">
        <f>SUM(C43:C61)</f>
        <v>1068</v>
      </c>
      <c r="D42" s="26">
        <f>SUM(D43:D61)</f>
        <v>735.6</v>
      </c>
      <c r="E42" s="26">
        <f>SUM(E43:E61)</f>
        <v>1562.3000000000002</v>
      </c>
      <c r="F42" s="1">
        <f t="shared" si="2"/>
        <v>146.28277153558054</v>
      </c>
      <c r="G42" s="2" t="s">
        <v>245</v>
      </c>
    </row>
    <row r="43" spans="1:7" s="9" customFormat="1" ht="103.9" customHeight="1" x14ac:dyDescent="0.25">
      <c r="A43" s="77" t="s">
        <v>208</v>
      </c>
      <c r="B43" s="101" t="s">
        <v>257</v>
      </c>
      <c r="C43" s="25">
        <v>52.4</v>
      </c>
      <c r="D43" s="25">
        <v>42.2</v>
      </c>
      <c r="E43" s="25">
        <v>21.4</v>
      </c>
      <c r="F43" s="1">
        <f t="shared" si="2"/>
        <v>40.839694656488547</v>
      </c>
      <c r="G43" s="2">
        <f t="shared" si="3"/>
        <v>50.710900473933641</v>
      </c>
    </row>
    <row r="44" spans="1:7" s="9" customFormat="1" ht="139.9" customHeight="1" x14ac:dyDescent="0.25">
      <c r="A44" s="77" t="s">
        <v>198</v>
      </c>
      <c r="B44" s="101" t="s">
        <v>258</v>
      </c>
      <c r="C44" s="25">
        <v>88.7</v>
      </c>
      <c r="D44" s="25">
        <v>61.9</v>
      </c>
      <c r="E44" s="25">
        <v>117.7</v>
      </c>
      <c r="F44" s="1">
        <f t="shared" si="2"/>
        <v>132.69447576099211</v>
      </c>
      <c r="G44" s="2">
        <f t="shared" si="3"/>
        <v>190.14539579967692</v>
      </c>
    </row>
    <row r="45" spans="1:7" s="9" customFormat="1" ht="114" customHeight="1" x14ac:dyDescent="0.25">
      <c r="A45" s="77" t="s">
        <v>231</v>
      </c>
      <c r="B45" s="101" t="s">
        <v>233</v>
      </c>
      <c r="C45" s="25">
        <v>22.6</v>
      </c>
      <c r="D45" s="25">
        <v>15.8</v>
      </c>
      <c r="E45" s="25">
        <v>26.6</v>
      </c>
      <c r="F45" s="1">
        <f t="shared" si="2"/>
        <v>117.69911504424779</v>
      </c>
      <c r="G45" s="2">
        <f t="shared" si="3"/>
        <v>168.35443037974684</v>
      </c>
    </row>
    <row r="46" spans="1:7" s="9" customFormat="1" ht="110.25" x14ac:dyDescent="0.25">
      <c r="A46" s="77" t="s">
        <v>225</v>
      </c>
      <c r="B46" s="78" t="s">
        <v>226</v>
      </c>
      <c r="C46" s="25">
        <v>39.700000000000003</v>
      </c>
      <c r="D46" s="25">
        <v>26.9</v>
      </c>
      <c r="E46" s="25">
        <v>7</v>
      </c>
      <c r="F46" s="1">
        <f t="shared" si="2"/>
        <v>17.632241813602015</v>
      </c>
      <c r="G46" s="2">
        <f t="shared" si="3"/>
        <v>26.022304832713754</v>
      </c>
    </row>
    <row r="47" spans="1:7" s="9" customFormat="1" ht="118.9" customHeight="1" x14ac:dyDescent="0.25">
      <c r="A47" s="77" t="s">
        <v>207</v>
      </c>
      <c r="B47" s="101" t="s">
        <v>202</v>
      </c>
      <c r="C47" s="25">
        <v>91.5</v>
      </c>
      <c r="D47" s="25">
        <v>61.8</v>
      </c>
      <c r="E47" s="25">
        <v>59</v>
      </c>
      <c r="F47" s="1">
        <f t="shared" si="2"/>
        <v>64.480874316939889</v>
      </c>
      <c r="G47" s="2">
        <f t="shared" si="3"/>
        <v>95.469255663430431</v>
      </c>
    </row>
    <row r="48" spans="1:7" s="9" customFormat="1" ht="118.9" customHeight="1" x14ac:dyDescent="0.25">
      <c r="A48" s="77" t="s">
        <v>248</v>
      </c>
      <c r="B48" s="101" t="s">
        <v>250</v>
      </c>
      <c r="C48" s="25"/>
      <c r="D48" s="25"/>
      <c r="E48" s="25">
        <v>2.5</v>
      </c>
      <c r="F48" s="1">
        <f>IF(C48&gt;0,E48/C48*100,0)</f>
        <v>0</v>
      </c>
      <c r="G48" s="2">
        <f t="shared" si="3"/>
        <v>0</v>
      </c>
    </row>
    <row r="49" spans="1:7" s="9" customFormat="1" ht="144.6" customHeight="1" x14ac:dyDescent="0.25">
      <c r="A49" s="77" t="s">
        <v>221</v>
      </c>
      <c r="B49" s="101" t="s">
        <v>222</v>
      </c>
      <c r="C49" s="25">
        <v>170.1</v>
      </c>
      <c r="D49" s="25">
        <v>115</v>
      </c>
      <c r="E49" s="25">
        <v>46.4</v>
      </c>
      <c r="F49" s="1">
        <f t="shared" si="2"/>
        <v>27.278071722516167</v>
      </c>
      <c r="G49" s="2">
        <f t="shared" si="3"/>
        <v>40.347826086956523</v>
      </c>
    </row>
    <row r="50" spans="1:7" s="9" customFormat="1" ht="164.45" customHeight="1" x14ac:dyDescent="0.25">
      <c r="A50" s="77" t="s">
        <v>206</v>
      </c>
      <c r="B50" s="101" t="s">
        <v>203</v>
      </c>
      <c r="C50" s="25">
        <v>11.4</v>
      </c>
      <c r="D50" s="25">
        <v>7.7</v>
      </c>
      <c r="E50" s="25">
        <v>2.1</v>
      </c>
      <c r="F50" s="1">
        <f t="shared" si="2"/>
        <v>18.421052631578945</v>
      </c>
      <c r="G50" s="2">
        <f t="shared" si="3"/>
        <v>27.27272727272727</v>
      </c>
    </row>
    <row r="51" spans="1:7" s="9" customFormat="1" ht="130.15" customHeight="1" x14ac:dyDescent="0.25">
      <c r="A51" s="79" t="s">
        <v>227</v>
      </c>
      <c r="B51" s="81" t="s">
        <v>228</v>
      </c>
      <c r="C51" s="25">
        <v>7.8</v>
      </c>
      <c r="D51" s="25">
        <v>5.3</v>
      </c>
      <c r="E51" s="25"/>
      <c r="F51" s="1">
        <f t="shared" ref="F51:F61" si="4">IF(C51&gt;0,E51/C51*100,0)</f>
        <v>0</v>
      </c>
      <c r="G51" s="2">
        <f t="shared" si="3"/>
        <v>0</v>
      </c>
    </row>
    <row r="52" spans="1:7" s="9" customFormat="1" ht="118.9" customHeight="1" x14ac:dyDescent="0.25">
      <c r="A52" s="77" t="s">
        <v>219</v>
      </c>
      <c r="B52" s="101" t="s">
        <v>259</v>
      </c>
      <c r="C52" s="25">
        <v>4.3</v>
      </c>
      <c r="D52" s="25">
        <v>2.9</v>
      </c>
      <c r="E52" s="25">
        <v>2</v>
      </c>
      <c r="F52" s="1">
        <f t="shared" si="4"/>
        <v>46.511627906976742</v>
      </c>
      <c r="G52" s="2">
        <f t="shared" si="3"/>
        <v>68.965517241379317</v>
      </c>
    </row>
    <row r="53" spans="1:7" s="9" customFormat="1" ht="120" customHeight="1" x14ac:dyDescent="0.25">
      <c r="A53" s="77" t="s">
        <v>199</v>
      </c>
      <c r="B53" s="101" t="s">
        <v>260</v>
      </c>
      <c r="C53" s="25">
        <v>92.9</v>
      </c>
      <c r="D53" s="25">
        <v>62.8</v>
      </c>
      <c r="E53" s="25">
        <v>14.5</v>
      </c>
      <c r="F53" s="1">
        <f t="shared" si="4"/>
        <v>15.608180839612483</v>
      </c>
      <c r="G53" s="2">
        <f t="shared" si="3"/>
        <v>23.089171974522294</v>
      </c>
    </row>
    <row r="54" spans="1:7" s="9" customFormat="1" ht="114" customHeight="1" x14ac:dyDescent="0.25">
      <c r="A54" s="77" t="s">
        <v>232</v>
      </c>
      <c r="B54" s="101" t="s">
        <v>234</v>
      </c>
      <c r="C54" s="25">
        <v>89.2</v>
      </c>
      <c r="D54" s="25">
        <v>79.2</v>
      </c>
      <c r="E54" s="25"/>
      <c r="F54" s="1">
        <f t="shared" si="4"/>
        <v>0</v>
      </c>
      <c r="G54" s="2">
        <f t="shared" si="3"/>
        <v>0</v>
      </c>
    </row>
    <row r="55" spans="1:7" s="9" customFormat="1" ht="140.44999999999999" customHeight="1" x14ac:dyDescent="0.25">
      <c r="A55" s="77" t="s">
        <v>200</v>
      </c>
      <c r="B55" s="101" t="s">
        <v>261</v>
      </c>
      <c r="C55" s="25">
        <v>276.8</v>
      </c>
      <c r="D55" s="25">
        <v>195</v>
      </c>
      <c r="E55" s="25">
        <v>164.1</v>
      </c>
      <c r="F55" s="1">
        <f t="shared" si="4"/>
        <v>59.284682080924853</v>
      </c>
      <c r="G55" s="2">
        <f t="shared" si="3"/>
        <v>84.153846153846146</v>
      </c>
    </row>
    <row r="56" spans="1:7" s="9" customFormat="1" ht="83.45" customHeight="1" x14ac:dyDescent="0.25">
      <c r="A56" s="77" t="s">
        <v>205</v>
      </c>
      <c r="B56" s="80" t="s">
        <v>204</v>
      </c>
      <c r="C56" s="25">
        <v>43.9</v>
      </c>
      <c r="D56" s="25">
        <v>29.1</v>
      </c>
      <c r="E56" s="25">
        <v>14.9</v>
      </c>
      <c r="F56" s="1">
        <f t="shared" si="4"/>
        <v>33.940774487471529</v>
      </c>
      <c r="G56" s="2">
        <f t="shared" si="3"/>
        <v>51.202749140893467</v>
      </c>
    </row>
    <row r="57" spans="1:7" s="9" customFormat="1" ht="118.9" customHeight="1" x14ac:dyDescent="0.25">
      <c r="A57" s="77" t="s">
        <v>220</v>
      </c>
      <c r="B57" s="80" t="s">
        <v>262</v>
      </c>
      <c r="C57" s="25">
        <v>26.3</v>
      </c>
      <c r="D57" s="25">
        <v>4.9000000000000004</v>
      </c>
      <c r="E57" s="25">
        <v>973.1</v>
      </c>
      <c r="F57" s="1" t="s">
        <v>245</v>
      </c>
      <c r="G57" s="2" t="s">
        <v>245</v>
      </c>
    </row>
    <row r="58" spans="1:7" s="9" customFormat="1" ht="118.9" customHeight="1" x14ac:dyDescent="0.25">
      <c r="A58" s="77" t="s">
        <v>265</v>
      </c>
      <c r="B58" s="106" t="s">
        <v>266</v>
      </c>
      <c r="C58" s="25"/>
      <c r="D58" s="25"/>
      <c r="E58" s="25">
        <v>14.7</v>
      </c>
      <c r="F58" s="1"/>
      <c r="G58" s="2">
        <f t="shared" si="3"/>
        <v>0</v>
      </c>
    </row>
    <row r="59" spans="1:7" s="9" customFormat="1" ht="118.9" customHeight="1" x14ac:dyDescent="0.25">
      <c r="A59" s="77" t="s">
        <v>246</v>
      </c>
      <c r="B59" s="104" t="s">
        <v>247</v>
      </c>
      <c r="C59" s="25"/>
      <c r="D59" s="25"/>
      <c r="E59" s="25">
        <v>62.7</v>
      </c>
      <c r="F59" s="1">
        <f t="shared" si="4"/>
        <v>0</v>
      </c>
      <c r="G59" s="2">
        <f t="shared" si="3"/>
        <v>0</v>
      </c>
    </row>
    <row r="60" spans="1:7" s="9" customFormat="1" ht="88.5" customHeight="1" x14ac:dyDescent="0.25">
      <c r="A60" s="77" t="s">
        <v>249</v>
      </c>
      <c r="B60" s="105" t="s">
        <v>251</v>
      </c>
      <c r="C60" s="25"/>
      <c r="D60" s="25"/>
      <c r="E60" s="25">
        <v>0.7</v>
      </c>
      <c r="F60" s="1">
        <f>IF(C60&gt;0,E60/C60*100,0)</f>
        <v>0</v>
      </c>
      <c r="G60" s="2">
        <f t="shared" si="3"/>
        <v>0</v>
      </c>
    </row>
    <row r="61" spans="1:7" s="9" customFormat="1" ht="148.15" customHeight="1" x14ac:dyDescent="0.25">
      <c r="A61" s="79" t="s">
        <v>229</v>
      </c>
      <c r="B61" s="81" t="s">
        <v>230</v>
      </c>
      <c r="C61" s="25">
        <v>50.4</v>
      </c>
      <c r="D61" s="25">
        <v>25.1</v>
      </c>
      <c r="E61" s="25">
        <v>32.9</v>
      </c>
      <c r="F61" s="1">
        <f t="shared" si="4"/>
        <v>65.277777777777786</v>
      </c>
      <c r="G61" s="2">
        <f t="shared" si="3"/>
        <v>131.07569721115539</v>
      </c>
    </row>
    <row r="62" spans="1:7" ht="30.75" customHeight="1" x14ac:dyDescent="0.25">
      <c r="A62" s="68" t="s">
        <v>111</v>
      </c>
      <c r="B62" s="69" t="s">
        <v>110</v>
      </c>
      <c r="C62" s="39">
        <f>SUM(C63:C65)</f>
        <v>4090.1</v>
      </c>
      <c r="D62" s="39">
        <f>SUM(D63:D65)</f>
        <v>3961.4</v>
      </c>
      <c r="E62" s="39">
        <f>SUM(E63:E65)</f>
        <v>2947.1</v>
      </c>
      <c r="F62" s="70">
        <f t="shared" ref="F62:F73" si="5">IF(C62&gt;0,E62/C62*100,0)</f>
        <v>72.054472995770269</v>
      </c>
      <c r="G62" s="39" t="s">
        <v>245</v>
      </c>
    </row>
    <row r="63" spans="1:7" ht="34.5" customHeight="1" x14ac:dyDescent="0.25">
      <c r="A63" s="64" t="s">
        <v>109</v>
      </c>
      <c r="B63" s="65" t="s">
        <v>108</v>
      </c>
      <c r="C63" s="26"/>
      <c r="D63" s="26"/>
      <c r="E63" s="25">
        <v>0.2</v>
      </c>
      <c r="F63" s="1">
        <f t="shared" si="5"/>
        <v>0</v>
      </c>
      <c r="G63" s="2">
        <f>IF(D63&gt;0,E63/D63*100,0)</f>
        <v>0</v>
      </c>
    </row>
    <row r="64" spans="1:7" ht="39.6" customHeight="1" x14ac:dyDescent="0.25">
      <c r="A64" s="64" t="s">
        <v>107</v>
      </c>
      <c r="B64" s="65" t="s">
        <v>106</v>
      </c>
      <c r="C64" s="25">
        <v>515.1</v>
      </c>
      <c r="D64" s="25">
        <v>386.4</v>
      </c>
      <c r="E64" s="25">
        <v>850.2</v>
      </c>
      <c r="F64" s="1">
        <f t="shared" si="5"/>
        <v>165.05532906231798</v>
      </c>
      <c r="G64" s="2" t="s">
        <v>245</v>
      </c>
    </row>
    <row r="65" spans="1:12" ht="46.9" customHeight="1" x14ac:dyDescent="0.25">
      <c r="A65" s="94" t="s">
        <v>223</v>
      </c>
      <c r="B65" s="95" t="s">
        <v>224</v>
      </c>
      <c r="C65" s="67">
        <v>3575</v>
      </c>
      <c r="D65" s="67">
        <v>3575</v>
      </c>
      <c r="E65" s="67">
        <v>2096.6999999999998</v>
      </c>
      <c r="F65" s="96">
        <f t="shared" si="5"/>
        <v>58.648951048951048</v>
      </c>
      <c r="G65" s="2">
        <f t="shared" ref="G65" si="6">IF(D65&gt;0,E65/D65*100,0)</f>
        <v>58.648951048951048</v>
      </c>
    </row>
    <row r="66" spans="1:12" s="100" customFormat="1" ht="15.75" x14ac:dyDescent="0.25">
      <c r="A66" s="114" t="s">
        <v>105</v>
      </c>
      <c r="B66" s="45" t="s">
        <v>104</v>
      </c>
      <c r="C66" s="46">
        <f>C67+C72+C74+C73</f>
        <v>2215393.5999999996</v>
      </c>
      <c r="D66" s="46">
        <f>D67+D72+D74+D73</f>
        <v>1665487</v>
      </c>
      <c r="E66" s="46">
        <f>E67+E72+E74+E73</f>
        <v>1226353</v>
      </c>
      <c r="F66" s="46">
        <f t="shared" si="5"/>
        <v>55.355987306273711</v>
      </c>
      <c r="G66" s="46">
        <f t="shared" ref="G66:G73" si="7">IF(D66&gt;0,E66/D66*100,0)</f>
        <v>73.633297648075313</v>
      </c>
    </row>
    <row r="67" spans="1:12" ht="45" customHeight="1" x14ac:dyDescent="0.25">
      <c r="A67" s="97" t="s">
        <v>103</v>
      </c>
      <c r="B67" s="98" t="s">
        <v>102</v>
      </c>
      <c r="C67" s="38">
        <f>SUM(C68:C71)</f>
        <v>2252880.1</v>
      </c>
      <c r="D67" s="38">
        <f>SUM(D68:D71)</f>
        <v>1702973.5</v>
      </c>
      <c r="E67" s="38">
        <f>SUM(E68:E71)</f>
        <v>1263546.8999999999</v>
      </c>
      <c r="F67" s="66">
        <f t="shared" si="5"/>
        <v>56.08584762233906</v>
      </c>
      <c r="G67" s="38">
        <f t="shared" si="7"/>
        <v>74.196509810634154</v>
      </c>
    </row>
    <row r="68" spans="1:12" ht="45.6" customHeight="1" x14ac:dyDescent="0.25">
      <c r="A68" s="74" t="s">
        <v>184</v>
      </c>
      <c r="B68" s="15" t="s">
        <v>101</v>
      </c>
      <c r="C68" s="1">
        <v>465372.3</v>
      </c>
      <c r="D68" s="1">
        <v>224799.6</v>
      </c>
      <c r="E68" s="1">
        <v>262266.2</v>
      </c>
      <c r="F68" s="66">
        <f t="shared" si="5"/>
        <v>56.356212004882977</v>
      </c>
      <c r="G68" s="38">
        <f t="shared" si="7"/>
        <v>116.66666666666667</v>
      </c>
    </row>
    <row r="69" spans="1:12" ht="45.6" customHeight="1" x14ac:dyDescent="0.25">
      <c r="A69" s="74" t="s">
        <v>185</v>
      </c>
      <c r="B69" s="15" t="s">
        <v>100</v>
      </c>
      <c r="C69" s="1">
        <v>667560.1</v>
      </c>
      <c r="D69" s="1">
        <v>591644.9</v>
      </c>
      <c r="E69" s="1">
        <v>267464.09999999998</v>
      </c>
      <c r="F69" s="66">
        <f t="shared" si="5"/>
        <v>40.065920656432283</v>
      </c>
      <c r="G69" s="38">
        <f t="shared" si="7"/>
        <v>45.206863103189086</v>
      </c>
    </row>
    <row r="70" spans="1:12" ht="42.6" customHeight="1" x14ac:dyDescent="0.25">
      <c r="A70" s="74" t="s">
        <v>186</v>
      </c>
      <c r="B70" s="15" t="s">
        <v>99</v>
      </c>
      <c r="C70" s="1">
        <v>1017092.8</v>
      </c>
      <c r="D70" s="1">
        <v>786402.8</v>
      </c>
      <c r="E70" s="1">
        <v>640294.6</v>
      </c>
      <c r="F70" s="66">
        <f t="shared" si="5"/>
        <v>62.953409954332585</v>
      </c>
      <c r="G70" s="38">
        <f t="shared" si="7"/>
        <v>81.420691787974292</v>
      </c>
    </row>
    <row r="71" spans="1:12" ht="30" customHeight="1" x14ac:dyDescent="0.25">
      <c r="A71" s="74" t="s">
        <v>187</v>
      </c>
      <c r="B71" s="15" t="s">
        <v>98</v>
      </c>
      <c r="C71" s="1">
        <v>102854.9</v>
      </c>
      <c r="D71" s="1">
        <v>100126.2</v>
      </c>
      <c r="E71" s="1">
        <v>93522</v>
      </c>
      <c r="F71" s="66">
        <f t="shared" si="5"/>
        <v>90.926149361868042</v>
      </c>
      <c r="G71" s="38">
        <f t="shared" si="7"/>
        <v>93.404123995517665</v>
      </c>
    </row>
    <row r="72" spans="1:12" ht="45.75" customHeight="1" x14ac:dyDescent="0.25">
      <c r="A72" s="71" t="s">
        <v>97</v>
      </c>
      <c r="B72" s="16" t="s">
        <v>96</v>
      </c>
      <c r="C72" s="2">
        <v>3225.8</v>
      </c>
      <c r="D72" s="2">
        <v>3225.8</v>
      </c>
      <c r="E72" s="2">
        <v>3225.8</v>
      </c>
      <c r="F72" s="1">
        <f t="shared" si="5"/>
        <v>100</v>
      </c>
      <c r="G72" s="2">
        <f t="shared" si="7"/>
        <v>100</v>
      </c>
    </row>
    <row r="73" spans="1:12" ht="109.15" customHeight="1" x14ac:dyDescent="0.25">
      <c r="A73" s="82" t="s">
        <v>162</v>
      </c>
      <c r="B73" s="49" t="s">
        <v>169</v>
      </c>
      <c r="C73" s="50">
        <v>3211.9</v>
      </c>
      <c r="D73" s="50">
        <v>3211.9</v>
      </c>
      <c r="E73" s="50">
        <v>3504.5</v>
      </c>
      <c r="F73" s="50">
        <f t="shared" si="5"/>
        <v>109.10987266104175</v>
      </c>
      <c r="G73" s="50">
        <f t="shared" si="7"/>
        <v>109.10987266104175</v>
      </c>
    </row>
    <row r="74" spans="1:12" ht="57" customHeight="1" x14ac:dyDescent="0.25">
      <c r="A74" s="82" t="s">
        <v>95</v>
      </c>
      <c r="B74" s="49" t="s">
        <v>94</v>
      </c>
      <c r="C74" s="50">
        <v>-43924.2</v>
      </c>
      <c r="D74" s="50">
        <v>-43924.2</v>
      </c>
      <c r="E74" s="50">
        <v>-43924.2</v>
      </c>
      <c r="F74" s="50">
        <v>100</v>
      </c>
      <c r="G74" s="50">
        <v>100</v>
      </c>
    </row>
    <row r="75" spans="1:12" ht="36" customHeight="1" x14ac:dyDescent="0.25">
      <c r="A75" s="83" t="s">
        <v>93</v>
      </c>
      <c r="B75" s="84"/>
      <c r="C75" s="85">
        <f>C7+C66</f>
        <v>2997575.4999999995</v>
      </c>
      <c r="D75" s="85">
        <f>D7+D66</f>
        <v>2142961.1</v>
      </c>
      <c r="E75" s="85">
        <f>E7+E66</f>
        <v>1695189.1</v>
      </c>
      <c r="F75" s="85">
        <f>IF(C75&gt;0,E75/C75*100,0)</f>
        <v>56.552006780146172</v>
      </c>
      <c r="G75" s="85">
        <f t="shared" ref="G75:G84" si="8">IF(D75&gt;0,E75/D75*100,0)</f>
        <v>79.104987020063035</v>
      </c>
    </row>
    <row r="76" spans="1:12" ht="15.75" x14ac:dyDescent="0.25">
      <c r="A76" s="115"/>
      <c r="B76" s="11"/>
      <c r="C76" s="32"/>
      <c r="D76" s="32"/>
      <c r="E76" s="32"/>
      <c r="F76" s="33"/>
      <c r="G76" s="38">
        <f t="shared" si="8"/>
        <v>0</v>
      </c>
    </row>
    <row r="77" spans="1:12" ht="15.75" x14ac:dyDescent="0.25">
      <c r="A77" s="116"/>
      <c r="B77" s="12" t="s">
        <v>92</v>
      </c>
      <c r="C77" s="17"/>
      <c r="D77" s="17"/>
      <c r="E77" s="17"/>
      <c r="F77" s="30"/>
      <c r="G77" s="38">
        <f t="shared" si="8"/>
        <v>0</v>
      </c>
      <c r="J77" s="61"/>
    </row>
    <row r="78" spans="1:12" ht="19.149999999999999" customHeight="1" x14ac:dyDescent="0.25">
      <c r="A78" s="117" t="s">
        <v>91</v>
      </c>
      <c r="B78" s="40" t="s">
        <v>238</v>
      </c>
      <c r="C78" s="41">
        <v>234797.6</v>
      </c>
      <c r="D78" s="41">
        <f>SUM(D79:D86)</f>
        <v>132661</v>
      </c>
      <c r="E78" s="41">
        <f>SUM(E79:E86)</f>
        <v>101059.9</v>
      </c>
      <c r="F78" s="42">
        <f t="shared" ref="F78:F109" si="9">IF(C78&gt;0,E78/C78*100,0)</f>
        <v>43.041283215842071</v>
      </c>
      <c r="G78" s="48">
        <f t="shared" si="8"/>
        <v>76.179057899458016</v>
      </c>
      <c r="L78" s="62"/>
    </row>
    <row r="79" spans="1:12" ht="36" customHeight="1" x14ac:dyDescent="0.25">
      <c r="A79" s="118" t="s">
        <v>90</v>
      </c>
      <c r="B79" s="10" t="s">
        <v>89</v>
      </c>
      <c r="C79" s="18">
        <v>2860.3</v>
      </c>
      <c r="D79" s="18">
        <v>2338.6999999999998</v>
      </c>
      <c r="E79" s="17">
        <v>1924.6</v>
      </c>
      <c r="F79" s="30">
        <f t="shared" si="9"/>
        <v>67.286648253679687</v>
      </c>
      <c r="G79" s="38">
        <f t="shared" si="8"/>
        <v>82.293581904476852</v>
      </c>
    </row>
    <row r="80" spans="1:12" ht="63" x14ac:dyDescent="0.25">
      <c r="A80" s="118" t="s">
        <v>88</v>
      </c>
      <c r="B80" s="10" t="s">
        <v>87</v>
      </c>
      <c r="C80" s="18">
        <v>4002.9</v>
      </c>
      <c r="D80" s="18">
        <v>3121</v>
      </c>
      <c r="E80" s="17">
        <v>2538.4</v>
      </c>
      <c r="F80" s="30">
        <f t="shared" si="9"/>
        <v>63.414024831996805</v>
      </c>
      <c r="G80" s="38">
        <f t="shared" si="8"/>
        <v>81.332906119833396</v>
      </c>
      <c r="J80" s="60"/>
    </row>
    <row r="81" spans="1:7" ht="57.6" customHeight="1" x14ac:dyDescent="0.25">
      <c r="A81" s="118" t="s">
        <v>86</v>
      </c>
      <c r="B81" s="10" t="s">
        <v>85</v>
      </c>
      <c r="C81" s="18">
        <v>97223.6</v>
      </c>
      <c r="D81" s="18">
        <v>62527.8</v>
      </c>
      <c r="E81" s="20">
        <v>48854.5</v>
      </c>
      <c r="F81" s="30">
        <f t="shared" si="9"/>
        <v>50.24963074808997</v>
      </c>
      <c r="G81" s="38">
        <f t="shared" si="8"/>
        <v>78.132446687713298</v>
      </c>
    </row>
    <row r="82" spans="1:7" ht="21.6" customHeight="1" x14ac:dyDescent="0.25">
      <c r="A82" s="118" t="s">
        <v>84</v>
      </c>
      <c r="B82" s="10" t="s">
        <v>83</v>
      </c>
      <c r="C82" s="18">
        <v>4.9000000000000004</v>
      </c>
      <c r="D82" s="18">
        <v>4.9000000000000004</v>
      </c>
      <c r="E82" s="17"/>
      <c r="F82" s="30">
        <f t="shared" si="9"/>
        <v>0</v>
      </c>
      <c r="G82" s="38">
        <f t="shared" si="8"/>
        <v>0</v>
      </c>
    </row>
    <row r="83" spans="1:7" ht="55.15" customHeight="1" x14ac:dyDescent="0.25">
      <c r="A83" s="118" t="s">
        <v>82</v>
      </c>
      <c r="B83" s="10" t="s">
        <v>81</v>
      </c>
      <c r="C83" s="18">
        <v>19987</v>
      </c>
      <c r="D83" s="18">
        <v>15788.6</v>
      </c>
      <c r="E83" s="17">
        <v>12708.9</v>
      </c>
      <c r="F83" s="30">
        <f t="shared" si="9"/>
        <v>63.58583079001351</v>
      </c>
      <c r="G83" s="38">
        <f t="shared" si="8"/>
        <v>80.494154009855208</v>
      </c>
    </row>
    <row r="84" spans="1:7" ht="21" customHeight="1" x14ac:dyDescent="0.25">
      <c r="A84" s="118" t="s">
        <v>80</v>
      </c>
      <c r="B84" s="10" t="s">
        <v>79</v>
      </c>
      <c r="C84" s="18">
        <v>428.5</v>
      </c>
      <c r="D84" s="18">
        <v>428.5</v>
      </c>
      <c r="E84" s="17">
        <v>350.1</v>
      </c>
      <c r="F84" s="30">
        <f t="shared" si="9"/>
        <v>81.703617269544921</v>
      </c>
      <c r="G84" s="38">
        <f t="shared" si="8"/>
        <v>81.703617269544921</v>
      </c>
    </row>
    <row r="85" spans="1:7" ht="20.45" customHeight="1" x14ac:dyDescent="0.25">
      <c r="A85" s="118" t="s">
        <v>78</v>
      </c>
      <c r="B85" s="10" t="s">
        <v>77</v>
      </c>
      <c r="C85" s="18">
        <v>47917.8</v>
      </c>
      <c r="D85" s="18">
        <v>0</v>
      </c>
      <c r="E85" s="17"/>
      <c r="F85" s="30">
        <f t="shared" si="9"/>
        <v>0</v>
      </c>
      <c r="G85" s="38">
        <f t="shared" ref="G85:G127" si="10">IF(D85&gt;0,E85/D85*100,0)</f>
        <v>0</v>
      </c>
    </row>
    <row r="86" spans="1:7" ht="28.15" customHeight="1" x14ac:dyDescent="0.25">
      <c r="A86" s="118" t="s">
        <v>76</v>
      </c>
      <c r="B86" s="10" t="s">
        <v>75</v>
      </c>
      <c r="C86" s="18">
        <v>62372.5</v>
      </c>
      <c r="D86" s="18">
        <v>48451.5</v>
      </c>
      <c r="E86" s="17">
        <v>34683.4</v>
      </c>
      <c r="F86" s="30">
        <f t="shared" si="9"/>
        <v>55.606878031183612</v>
      </c>
      <c r="G86" s="38">
        <f t="shared" si="10"/>
        <v>71.583748697150767</v>
      </c>
    </row>
    <row r="87" spans="1:7" ht="15.75" x14ac:dyDescent="0.25">
      <c r="A87" s="117" t="s">
        <v>74</v>
      </c>
      <c r="B87" s="40" t="s">
        <v>73</v>
      </c>
      <c r="C87" s="41">
        <f>SUM(C88)</f>
        <v>3396.1</v>
      </c>
      <c r="D87" s="41">
        <f>SUM(D88)</f>
        <v>2851.1</v>
      </c>
      <c r="E87" s="41">
        <f>SUM(E88)</f>
        <v>2539.6999999999998</v>
      </c>
      <c r="F87" s="42">
        <f t="shared" si="9"/>
        <v>74.782839139012395</v>
      </c>
      <c r="G87" s="48">
        <f t="shared" si="10"/>
        <v>89.077899757988149</v>
      </c>
    </row>
    <row r="88" spans="1:7" ht="21.6" customHeight="1" x14ac:dyDescent="0.25">
      <c r="A88" s="119" t="s">
        <v>72</v>
      </c>
      <c r="B88" s="8" t="s">
        <v>71</v>
      </c>
      <c r="C88" s="18">
        <v>3396.1</v>
      </c>
      <c r="D88" s="18">
        <v>2851.1</v>
      </c>
      <c r="E88" s="17">
        <v>2539.6999999999998</v>
      </c>
      <c r="F88" s="30">
        <f t="shared" si="9"/>
        <v>74.782839139012395</v>
      </c>
      <c r="G88" s="38">
        <f t="shared" si="10"/>
        <v>89.077899757988149</v>
      </c>
    </row>
    <row r="89" spans="1:7" ht="31.5" x14ac:dyDescent="0.25">
      <c r="A89" s="117" t="s">
        <v>70</v>
      </c>
      <c r="B89" s="40" t="s">
        <v>239</v>
      </c>
      <c r="C89" s="41">
        <f>SUM(C90:C92)</f>
        <v>39349.599999999999</v>
      </c>
      <c r="D89" s="41">
        <f>SUM(D90:D92)</f>
        <v>31978.7</v>
      </c>
      <c r="E89" s="41">
        <f>SUM(E90:E92)</f>
        <v>20478</v>
      </c>
      <c r="F89" s="42">
        <f t="shared" si="9"/>
        <v>52.041189745257896</v>
      </c>
      <c r="G89" s="48">
        <f t="shared" si="10"/>
        <v>64.036374211584572</v>
      </c>
    </row>
    <row r="90" spans="1:7" ht="21" customHeight="1" x14ac:dyDescent="0.25">
      <c r="A90" s="118" t="s">
        <v>69</v>
      </c>
      <c r="B90" s="10" t="s">
        <v>68</v>
      </c>
      <c r="C90" s="18"/>
      <c r="D90" s="18"/>
      <c r="E90" s="17"/>
      <c r="F90" s="30">
        <f t="shared" si="9"/>
        <v>0</v>
      </c>
      <c r="G90" s="38">
        <f t="shared" si="10"/>
        <v>0</v>
      </c>
    </row>
    <row r="91" spans="1:7" ht="50.45" customHeight="1" x14ac:dyDescent="0.25">
      <c r="A91" s="118" t="s">
        <v>67</v>
      </c>
      <c r="B91" s="10" t="s">
        <v>66</v>
      </c>
      <c r="C91" s="18"/>
      <c r="D91" s="18"/>
      <c r="E91" s="17"/>
      <c r="F91" s="30">
        <f t="shared" si="9"/>
        <v>0</v>
      </c>
      <c r="G91" s="38">
        <f t="shared" si="10"/>
        <v>0</v>
      </c>
    </row>
    <row r="92" spans="1:7" ht="21.6" customHeight="1" x14ac:dyDescent="0.25">
      <c r="A92" s="118" t="s">
        <v>65</v>
      </c>
      <c r="B92" s="10" t="s">
        <v>64</v>
      </c>
      <c r="C92" s="18">
        <v>39349.599999999999</v>
      </c>
      <c r="D92" s="18">
        <v>31978.7</v>
      </c>
      <c r="E92" s="17">
        <v>20478</v>
      </c>
      <c r="F92" s="30">
        <f t="shared" si="9"/>
        <v>52.041189745257896</v>
      </c>
      <c r="G92" s="38">
        <f t="shared" si="10"/>
        <v>64.036374211584572</v>
      </c>
    </row>
    <row r="93" spans="1:7" ht="15.75" x14ac:dyDescent="0.25">
      <c r="A93" s="117" t="s">
        <v>63</v>
      </c>
      <c r="B93" s="40" t="s">
        <v>240</v>
      </c>
      <c r="C93" s="41">
        <f>SUM(C94:C100)</f>
        <v>490224.1</v>
      </c>
      <c r="D93" s="41">
        <f>SUM(D94:D100)</f>
        <v>407192.99999999994</v>
      </c>
      <c r="E93" s="41">
        <f>SUM(E94:E100)</f>
        <v>152533.1</v>
      </c>
      <c r="F93" s="42">
        <f>IF(C93&gt;0,E93/C93*100,0)</f>
        <v>31.114973743640924</v>
      </c>
      <c r="G93" s="48">
        <f>IF(D93&gt;0,E93/D93*100,0)</f>
        <v>37.459656722979034</v>
      </c>
    </row>
    <row r="94" spans="1:7" ht="18.600000000000001" customHeight="1" x14ac:dyDescent="0.25">
      <c r="A94" s="118" t="s">
        <v>62</v>
      </c>
      <c r="B94" s="10" t="s">
        <v>61</v>
      </c>
      <c r="C94" s="18">
        <v>2401.6999999999998</v>
      </c>
      <c r="D94" s="18">
        <v>2401.6999999999998</v>
      </c>
      <c r="E94" s="17">
        <v>1960.5</v>
      </c>
      <c r="F94" s="30">
        <f t="shared" si="9"/>
        <v>81.629678977391023</v>
      </c>
      <c r="G94" s="38">
        <f t="shared" si="10"/>
        <v>81.629678977391023</v>
      </c>
    </row>
    <row r="95" spans="1:7" ht="18.600000000000001" customHeight="1" x14ac:dyDescent="0.25">
      <c r="A95" s="118" t="s">
        <v>60</v>
      </c>
      <c r="B95" s="10" t="s">
        <v>59</v>
      </c>
      <c r="C95" s="18"/>
      <c r="D95" s="18"/>
      <c r="E95" s="17"/>
      <c r="F95" s="30">
        <f t="shared" si="9"/>
        <v>0</v>
      </c>
      <c r="G95" s="38">
        <f t="shared" si="10"/>
        <v>0</v>
      </c>
    </row>
    <row r="96" spans="1:7" ht="22.15" customHeight="1" x14ac:dyDescent="0.25">
      <c r="A96" s="118" t="s">
        <v>58</v>
      </c>
      <c r="B96" s="10" t="s">
        <v>57</v>
      </c>
      <c r="C96" s="18">
        <v>124067</v>
      </c>
      <c r="D96" s="18">
        <v>121732.1</v>
      </c>
      <c r="E96" s="17">
        <v>89639.2</v>
      </c>
      <c r="F96" s="30">
        <f t="shared" si="9"/>
        <v>72.250638767762581</v>
      </c>
      <c r="G96" s="38">
        <f t="shared" si="10"/>
        <v>73.636452505132169</v>
      </c>
    </row>
    <row r="97" spans="1:7" ht="18.600000000000001" customHeight="1" x14ac:dyDescent="0.25">
      <c r="A97" s="118" t="s">
        <v>180</v>
      </c>
      <c r="B97" s="10" t="s">
        <v>181</v>
      </c>
      <c r="C97" s="18"/>
      <c r="D97" s="18"/>
      <c r="E97" s="17"/>
      <c r="F97" s="30">
        <f t="shared" si="9"/>
        <v>0</v>
      </c>
      <c r="G97" s="38">
        <f t="shared" si="10"/>
        <v>0</v>
      </c>
    </row>
    <row r="98" spans="1:7" ht="17.45" customHeight="1" x14ac:dyDescent="0.25">
      <c r="A98" s="118" t="s">
        <v>56</v>
      </c>
      <c r="B98" s="10" t="s">
        <v>55</v>
      </c>
      <c r="C98" s="18">
        <v>342217.6</v>
      </c>
      <c r="D98" s="18">
        <v>266289.09999999998</v>
      </c>
      <c r="E98" s="17">
        <v>48288.5</v>
      </c>
      <c r="F98" s="30">
        <f t="shared" si="9"/>
        <v>14.110466556950902</v>
      </c>
      <c r="G98" s="38">
        <f t="shared" si="10"/>
        <v>18.133862782967835</v>
      </c>
    </row>
    <row r="99" spans="1:7" ht="18" customHeight="1" x14ac:dyDescent="0.25">
      <c r="A99" s="118" t="s">
        <v>174</v>
      </c>
      <c r="B99" s="10" t="s">
        <v>177</v>
      </c>
      <c r="C99" s="18">
        <v>4741.8</v>
      </c>
      <c r="D99" s="18">
        <v>3781.5</v>
      </c>
      <c r="E99" s="17">
        <v>3364.8</v>
      </c>
      <c r="F99" s="30">
        <f t="shared" si="9"/>
        <v>70.96039478678982</v>
      </c>
      <c r="G99" s="38">
        <f t="shared" si="10"/>
        <v>88.98056326854423</v>
      </c>
    </row>
    <row r="100" spans="1:7" ht="20.45" customHeight="1" x14ac:dyDescent="0.25">
      <c r="A100" s="118" t="s">
        <v>54</v>
      </c>
      <c r="B100" s="10" t="s">
        <v>45</v>
      </c>
      <c r="C100" s="18">
        <v>16796</v>
      </c>
      <c r="D100" s="18">
        <v>12988.6</v>
      </c>
      <c r="E100" s="17">
        <v>9280.1</v>
      </c>
      <c r="F100" s="30">
        <f t="shared" si="9"/>
        <v>55.251845677542278</v>
      </c>
      <c r="G100" s="38">
        <f t="shared" si="10"/>
        <v>71.448039049628136</v>
      </c>
    </row>
    <row r="101" spans="1:7" ht="15.75" x14ac:dyDescent="0.25">
      <c r="A101" s="117" t="s">
        <v>53</v>
      </c>
      <c r="B101" s="40" t="s">
        <v>241</v>
      </c>
      <c r="C101" s="41">
        <f>SUM(C102,C103,C104,C105)</f>
        <v>425087.39999999997</v>
      </c>
      <c r="D101" s="41">
        <f>SUM(D102,D103,D104,D105)</f>
        <v>363864.2</v>
      </c>
      <c r="E101" s="41">
        <f>SUM(E102,E103,E104,E105)</f>
        <v>226302.7</v>
      </c>
      <c r="F101" s="42">
        <f t="shared" si="9"/>
        <v>53.236746137382575</v>
      </c>
      <c r="G101" s="48">
        <f t="shared" si="10"/>
        <v>62.194274677201001</v>
      </c>
    </row>
    <row r="102" spans="1:7" ht="19.149999999999999" customHeight="1" x14ac:dyDescent="0.25">
      <c r="A102" s="118" t="s">
        <v>52</v>
      </c>
      <c r="B102" s="10" t="s">
        <v>51</v>
      </c>
      <c r="C102" s="18">
        <v>33623.599999999999</v>
      </c>
      <c r="D102" s="18">
        <v>9644</v>
      </c>
      <c r="E102" s="17">
        <v>4308.2</v>
      </c>
      <c r="F102" s="30">
        <f t="shared" si="9"/>
        <v>12.813024185393592</v>
      </c>
      <c r="G102" s="38">
        <f t="shared" si="10"/>
        <v>44.672335130651177</v>
      </c>
    </row>
    <row r="103" spans="1:7" ht="27" customHeight="1" x14ac:dyDescent="0.25">
      <c r="A103" s="118" t="s">
        <v>50</v>
      </c>
      <c r="B103" s="10" t="s">
        <v>49</v>
      </c>
      <c r="C103" s="17">
        <v>220482.3</v>
      </c>
      <c r="D103" s="17">
        <v>207054.8</v>
      </c>
      <c r="E103" s="17">
        <v>146799.6</v>
      </c>
      <c r="F103" s="30">
        <f t="shared" si="9"/>
        <v>66.581126920392251</v>
      </c>
      <c r="G103" s="38">
        <f t="shared" si="10"/>
        <v>70.898911785672198</v>
      </c>
    </row>
    <row r="104" spans="1:7" ht="21.6" customHeight="1" x14ac:dyDescent="0.25">
      <c r="A104" s="118" t="s">
        <v>48</v>
      </c>
      <c r="B104" s="10" t="s">
        <v>47</v>
      </c>
      <c r="C104" s="20">
        <v>134691.29999999999</v>
      </c>
      <c r="D104" s="20">
        <v>118951.2</v>
      </c>
      <c r="E104" s="17">
        <v>57875.4</v>
      </c>
      <c r="F104" s="30">
        <f t="shared" si="9"/>
        <v>42.968922268921602</v>
      </c>
      <c r="G104" s="38">
        <f t="shared" si="10"/>
        <v>48.654742449004303</v>
      </c>
    </row>
    <row r="105" spans="1:7" ht="25.15" customHeight="1" x14ac:dyDescent="0.25">
      <c r="A105" s="118" t="s">
        <v>46</v>
      </c>
      <c r="B105" s="10" t="s">
        <v>45</v>
      </c>
      <c r="C105" s="19">
        <v>36290.199999999997</v>
      </c>
      <c r="D105" s="19">
        <v>28214.2</v>
      </c>
      <c r="E105" s="17">
        <v>17319.5</v>
      </c>
      <c r="F105" s="30">
        <f t="shared" si="9"/>
        <v>47.725005648907974</v>
      </c>
      <c r="G105" s="38">
        <f t="shared" si="10"/>
        <v>61.385756108626154</v>
      </c>
    </row>
    <row r="106" spans="1:7" ht="15.75" x14ac:dyDescent="0.25">
      <c r="A106" s="117" t="s">
        <v>44</v>
      </c>
      <c r="B106" s="40" t="s">
        <v>242</v>
      </c>
      <c r="C106" s="43">
        <f>SUM(C107:C108)</f>
        <v>231145.7</v>
      </c>
      <c r="D106" s="43">
        <f>SUM(D107:D108)</f>
        <v>229640.8</v>
      </c>
      <c r="E106" s="43">
        <f>SUM(E107:E108)</f>
        <v>141060.79999999999</v>
      </c>
      <c r="F106" s="44">
        <f t="shared" si="9"/>
        <v>61.026789596345502</v>
      </c>
      <c r="G106" s="48">
        <f t="shared" si="10"/>
        <v>61.426715113342226</v>
      </c>
    </row>
    <row r="107" spans="1:7" ht="24" customHeight="1" x14ac:dyDescent="0.25">
      <c r="A107" s="119" t="s">
        <v>178</v>
      </c>
      <c r="B107" s="8" t="s">
        <v>179</v>
      </c>
      <c r="C107" s="19">
        <v>231145.7</v>
      </c>
      <c r="D107" s="19">
        <v>229640.8</v>
      </c>
      <c r="E107" s="20">
        <v>141060.79999999999</v>
      </c>
      <c r="F107" s="31">
        <f t="shared" si="9"/>
        <v>61.026789596345502</v>
      </c>
      <c r="G107" s="38">
        <f t="shared" si="10"/>
        <v>61.426715113342226</v>
      </c>
    </row>
    <row r="108" spans="1:7" ht="36.6" customHeight="1" x14ac:dyDescent="0.25">
      <c r="A108" s="119" t="s">
        <v>43</v>
      </c>
      <c r="B108" s="8" t="s">
        <v>42</v>
      </c>
      <c r="C108" s="19"/>
      <c r="D108" s="19"/>
      <c r="E108" s="20"/>
      <c r="F108" s="31">
        <f t="shared" si="9"/>
        <v>0</v>
      </c>
      <c r="G108" s="38">
        <f t="shared" si="10"/>
        <v>0</v>
      </c>
    </row>
    <row r="109" spans="1:7" ht="15.75" x14ac:dyDescent="0.25">
      <c r="A109" s="117" t="s">
        <v>41</v>
      </c>
      <c r="B109" s="40" t="s">
        <v>40</v>
      </c>
      <c r="C109" s="41">
        <v>1494993.2</v>
      </c>
      <c r="D109" s="41">
        <f>SUM(D110:D115)</f>
        <v>1095420.2000000002</v>
      </c>
      <c r="E109" s="41">
        <f>SUM(E110:E115)</f>
        <v>858646.90000000014</v>
      </c>
      <c r="F109" s="42">
        <f t="shared" si="9"/>
        <v>57.434836492901788</v>
      </c>
      <c r="G109" s="48">
        <f t="shared" si="10"/>
        <v>78.385162150561044</v>
      </c>
    </row>
    <row r="110" spans="1:7" ht="20.45" customHeight="1" x14ac:dyDescent="0.25">
      <c r="A110" s="118" t="s">
        <v>39</v>
      </c>
      <c r="B110" s="10" t="s">
        <v>38</v>
      </c>
      <c r="C110" s="18">
        <v>554319.4</v>
      </c>
      <c r="D110" s="18">
        <v>399467</v>
      </c>
      <c r="E110" s="17">
        <v>318945.5</v>
      </c>
      <c r="F110" s="30">
        <f t="shared" ref="F110:F136" si="11">IF(C110&gt;0,E110/C110*100,0)</f>
        <v>57.538217136185374</v>
      </c>
      <c r="G110" s="38">
        <f t="shared" si="10"/>
        <v>79.842765485008769</v>
      </c>
    </row>
    <row r="111" spans="1:7" ht="22.15" customHeight="1" x14ac:dyDescent="0.25">
      <c r="A111" s="118" t="s">
        <v>37</v>
      </c>
      <c r="B111" s="10" t="s">
        <v>36</v>
      </c>
      <c r="C111" s="18">
        <v>726172.7</v>
      </c>
      <c r="D111" s="18">
        <v>540104.30000000005</v>
      </c>
      <c r="E111" s="17">
        <v>412041.9</v>
      </c>
      <c r="F111" s="30">
        <f>IF(C111&gt;0,E111/C111*100,0)</f>
        <v>56.741585025159999</v>
      </c>
      <c r="G111" s="38">
        <f t="shared" si="10"/>
        <v>76.289320414594002</v>
      </c>
    </row>
    <row r="112" spans="1:7" ht="30.6" customHeight="1" x14ac:dyDescent="0.25">
      <c r="A112" s="118" t="s">
        <v>188</v>
      </c>
      <c r="B112" s="10" t="s">
        <v>190</v>
      </c>
      <c r="C112" s="18">
        <v>137114.6</v>
      </c>
      <c r="D112" s="18">
        <v>97958.3</v>
      </c>
      <c r="E112" s="17">
        <v>81551.399999999994</v>
      </c>
      <c r="F112" s="30">
        <f>IF(C112&gt;0,E112/C112*100,0)</f>
        <v>59.476817202544431</v>
      </c>
      <c r="G112" s="38">
        <f t="shared" si="10"/>
        <v>83.251138494645161</v>
      </c>
    </row>
    <row r="113" spans="1:11" ht="33.6" customHeight="1" x14ac:dyDescent="0.25">
      <c r="A113" s="118" t="s">
        <v>35</v>
      </c>
      <c r="B113" s="10" t="s">
        <v>34</v>
      </c>
      <c r="C113" s="18">
        <v>200.6</v>
      </c>
      <c r="D113" s="18">
        <v>200.7</v>
      </c>
      <c r="E113" s="17">
        <v>85.3</v>
      </c>
      <c r="F113" s="30">
        <f t="shared" si="11"/>
        <v>42.522432701894317</v>
      </c>
      <c r="G113" s="38">
        <f t="shared" si="10"/>
        <v>42.501245640259093</v>
      </c>
    </row>
    <row r="114" spans="1:11" ht="22.15" customHeight="1" x14ac:dyDescent="0.25">
      <c r="A114" s="118" t="s">
        <v>33</v>
      </c>
      <c r="B114" s="10" t="s">
        <v>32</v>
      </c>
      <c r="C114" s="21">
        <v>304.89999999999998</v>
      </c>
      <c r="D114" s="21">
        <v>238.8</v>
      </c>
      <c r="E114" s="21">
        <v>105.5</v>
      </c>
      <c r="F114" s="30">
        <f>IF(C114&gt;0,E114/C114*100,0)</f>
        <v>34.601508691374221</v>
      </c>
      <c r="G114" s="38">
        <f t="shared" si="10"/>
        <v>44.179229480737014</v>
      </c>
    </row>
    <row r="115" spans="1:11" ht="26.45" customHeight="1" x14ac:dyDescent="0.25">
      <c r="A115" s="118" t="s">
        <v>31</v>
      </c>
      <c r="B115" s="10" t="s">
        <v>30</v>
      </c>
      <c r="C115" s="18">
        <v>76880.899999999994</v>
      </c>
      <c r="D115" s="18">
        <v>57451.1</v>
      </c>
      <c r="E115" s="17">
        <v>45917.3</v>
      </c>
      <c r="F115" s="30">
        <f>IF(C115&gt;0,E115/C115*100,0)</f>
        <v>59.725237347637716</v>
      </c>
      <c r="G115" s="38">
        <f t="shared" si="10"/>
        <v>79.92414418522884</v>
      </c>
    </row>
    <row r="116" spans="1:11" ht="15.75" x14ac:dyDescent="0.25">
      <c r="A116" s="117" t="s">
        <v>29</v>
      </c>
      <c r="B116" s="40" t="s">
        <v>243</v>
      </c>
      <c r="C116" s="41">
        <f>SUM(C117:C118)</f>
        <v>167140</v>
      </c>
      <c r="D116" s="41">
        <f>SUM(D117:D118)</f>
        <v>138138.9</v>
      </c>
      <c r="E116" s="41">
        <f>SUM(E117:E118)</f>
        <v>114236.5</v>
      </c>
      <c r="F116" s="42">
        <f t="shared" si="11"/>
        <v>68.347792269953331</v>
      </c>
      <c r="G116" s="48">
        <f t="shared" si="10"/>
        <v>82.696836300274583</v>
      </c>
    </row>
    <row r="117" spans="1:11" ht="24.6" customHeight="1" x14ac:dyDescent="0.25">
      <c r="A117" s="118" t="s">
        <v>28</v>
      </c>
      <c r="B117" s="10" t="s">
        <v>27</v>
      </c>
      <c r="C117" s="18">
        <v>130934</v>
      </c>
      <c r="D117" s="18">
        <v>103923.2</v>
      </c>
      <c r="E117" s="17">
        <v>81269.2</v>
      </c>
      <c r="F117" s="30">
        <f t="shared" si="11"/>
        <v>62.068828570119294</v>
      </c>
      <c r="G117" s="38">
        <f t="shared" si="10"/>
        <v>78.201210124399552</v>
      </c>
    </row>
    <row r="118" spans="1:11" ht="21.6" customHeight="1" x14ac:dyDescent="0.25">
      <c r="A118" s="118" t="s">
        <v>26</v>
      </c>
      <c r="B118" s="10" t="s">
        <v>25</v>
      </c>
      <c r="C118" s="18">
        <v>36206</v>
      </c>
      <c r="D118" s="18">
        <v>34215.699999999997</v>
      </c>
      <c r="E118" s="17">
        <v>32967.300000000003</v>
      </c>
      <c r="F118" s="30">
        <f t="shared" si="11"/>
        <v>91.054797547367855</v>
      </c>
      <c r="G118" s="38">
        <f t="shared" si="10"/>
        <v>96.351382552454012</v>
      </c>
    </row>
    <row r="119" spans="1:11" ht="15.75" x14ac:dyDescent="0.25">
      <c r="A119" s="117" t="s">
        <v>24</v>
      </c>
      <c r="B119" s="40" t="s">
        <v>23</v>
      </c>
      <c r="C119" s="41">
        <f>SUM(C120:C124)</f>
        <v>72133.399999999994</v>
      </c>
      <c r="D119" s="41">
        <f>SUM(D120:D124)</f>
        <v>57329.2</v>
      </c>
      <c r="E119" s="41">
        <f>SUM(E120:E124)</f>
        <v>40419.399999999994</v>
      </c>
      <c r="F119" s="42">
        <f t="shared" si="11"/>
        <v>56.03423656724901</v>
      </c>
      <c r="G119" s="48">
        <f>IF(D119&gt;0,E119/D119*100,0)</f>
        <v>70.504036337503393</v>
      </c>
    </row>
    <row r="120" spans="1:11" ht="22.15" customHeight="1" x14ac:dyDescent="0.25">
      <c r="A120" s="118" t="s">
        <v>170</v>
      </c>
      <c r="B120" s="10" t="s">
        <v>171</v>
      </c>
      <c r="C120" s="18">
        <v>5644.1</v>
      </c>
      <c r="D120" s="18">
        <v>3795.7</v>
      </c>
      <c r="E120" s="17">
        <v>2719.9</v>
      </c>
      <c r="F120" s="30">
        <f t="shared" si="11"/>
        <v>48.190145461632497</v>
      </c>
      <c r="G120" s="38">
        <f t="shared" si="10"/>
        <v>71.657401796770031</v>
      </c>
    </row>
    <row r="121" spans="1:11" ht="22.15" customHeight="1" x14ac:dyDescent="0.25">
      <c r="A121" s="118" t="s">
        <v>189</v>
      </c>
      <c r="B121" s="10" t="s">
        <v>192</v>
      </c>
      <c r="C121" s="18"/>
      <c r="D121" s="18"/>
      <c r="E121" s="17"/>
      <c r="F121" s="30">
        <f t="shared" si="11"/>
        <v>0</v>
      </c>
      <c r="G121" s="38">
        <f t="shared" si="10"/>
        <v>0</v>
      </c>
    </row>
    <row r="122" spans="1:11" ht="21" customHeight="1" x14ac:dyDescent="0.25">
      <c r="A122" s="118" t="s">
        <v>22</v>
      </c>
      <c r="B122" s="10" t="s">
        <v>21</v>
      </c>
      <c r="C122" s="18">
        <v>1944</v>
      </c>
      <c r="D122" s="18">
        <v>1588.3</v>
      </c>
      <c r="E122" s="17">
        <v>718.3</v>
      </c>
      <c r="F122" s="30">
        <f t="shared" si="11"/>
        <v>36.949588477366255</v>
      </c>
      <c r="G122" s="38">
        <f t="shared" si="10"/>
        <v>45.224453818548135</v>
      </c>
    </row>
    <row r="123" spans="1:11" ht="21.6" customHeight="1" x14ac:dyDescent="0.25">
      <c r="A123" s="118" t="s">
        <v>20</v>
      </c>
      <c r="B123" s="10" t="s">
        <v>19</v>
      </c>
      <c r="C123" s="18">
        <v>62229.1</v>
      </c>
      <c r="D123" s="18">
        <v>50972</v>
      </c>
      <c r="E123" s="17">
        <v>36346.1</v>
      </c>
      <c r="F123" s="30">
        <f t="shared" si="11"/>
        <v>58.406918949494688</v>
      </c>
      <c r="G123" s="38">
        <f>IF(D123&gt;0,E123/D123*100,0)</f>
        <v>71.306011143372828</v>
      </c>
    </row>
    <row r="124" spans="1:11" ht="25.9" customHeight="1" x14ac:dyDescent="0.25">
      <c r="A124" s="120" t="s">
        <v>18</v>
      </c>
      <c r="B124" s="13" t="s">
        <v>17</v>
      </c>
      <c r="C124" s="22">
        <v>2316.1999999999998</v>
      </c>
      <c r="D124" s="22">
        <v>973.2</v>
      </c>
      <c r="E124" s="23">
        <v>635.1</v>
      </c>
      <c r="F124" s="30">
        <f t="shared" si="11"/>
        <v>27.419911924704259</v>
      </c>
      <c r="G124" s="38">
        <f t="shared" si="10"/>
        <v>65.258939580764491</v>
      </c>
    </row>
    <row r="125" spans="1:11" ht="15.75" x14ac:dyDescent="0.25">
      <c r="A125" s="117" t="s">
        <v>16</v>
      </c>
      <c r="B125" s="40" t="s">
        <v>15</v>
      </c>
      <c r="C125" s="41">
        <f>SUM(C126:C127)</f>
        <v>63336.2</v>
      </c>
      <c r="D125" s="41">
        <f>SUM(D126:D127)</f>
        <v>48406.5</v>
      </c>
      <c r="E125" s="41">
        <f>SUM(E126:E127)</f>
        <v>39565.600000000006</v>
      </c>
      <c r="F125" s="42">
        <f t="shared" si="11"/>
        <v>62.469172447983944</v>
      </c>
      <c r="G125" s="48">
        <f t="shared" si="10"/>
        <v>81.736130478344862</v>
      </c>
      <c r="K125" s="59"/>
    </row>
    <row r="126" spans="1:11" ht="23.45" customHeight="1" x14ac:dyDescent="0.25">
      <c r="A126" s="119" t="s">
        <v>14</v>
      </c>
      <c r="B126" s="8" t="s">
        <v>13</v>
      </c>
      <c r="C126" s="18">
        <v>60115.5</v>
      </c>
      <c r="D126" s="18">
        <v>45964.800000000003</v>
      </c>
      <c r="E126" s="17">
        <v>37546.800000000003</v>
      </c>
      <c r="F126" s="102">
        <f t="shared" si="11"/>
        <v>62.457768795069498</v>
      </c>
      <c r="G126" s="38">
        <f t="shared" si="10"/>
        <v>81.685985797827911</v>
      </c>
    </row>
    <row r="127" spans="1:11" ht="31.5" x14ac:dyDescent="0.25">
      <c r="A127" s="119" t="s">
        <v>210</v>
      </c>
      <c r="B127" s="8" t="s">
        <v>211</v>
      </c>
      <c r="C127" s="18">
        <v>3220.7</v>
      </c>
      <c r="D127" s="18">
        <v>2441.6999999999998</v>
      </c>
      <c r="E127" s="17">
        <v>2018.8</v>
      </c>
      <c r="F127" s="102">
        <f t="shared" si="11"/>
        <v>62.682025646598575</v>
      </c>
      <c r="G127" s="38">
        <f t="shared" si="10"/>
        <v>82.680099930376386</v>
      </c>
    </row>
    <row r="128" spans="1:11" ht="15.75" x14ac:dyDescent="0.25">
      <c r="A128" s="117" t="s">
        <v>12</v>
      </c>
      <c r="B128" s="40" t="s">
        <v>11</v>
      </c>
      <c r="C128" s="41">
        <f>SUM(C129:C131)</f>
        <v>9626.7000000000007</v>
      </c>
      <c r="D128" s="41">
        <f>SUM(D129:D131)</f>
        <v>7747.8</v>
      </c>
      <c r="E128" s="41">
        <f>SUM(E129:E131)</f>
        <v>5558.2</v>
      </c>
      <c r="F128" s="42">
        <f t="shared" si="11"/>
        <v>57.737334704519718</v>
      </c>
      <c r="G128" s="48">
        <f t="shared" ref="G128:G135" si="12">IF(D128&gt;0,E128/D128*100,0)</f>
        <v>71.739074317870873</v>
      </c>
    </row>
    <row r="129" spans="1:7" ht="21" customHeight="1" x14ac:dyDescent="0.25">
      <c r="A129" s="119" t="s">
        <v>175</v>
      </c>
      <c r="B129" s="8" t="s">
        <v>176</v>
      </c>
      <c r="C129" s="18">
        <v>4442.7</v>
      </c>
      <c r="D129" s="18">
        <v>3695.9</v>
      </c>
      <c r="E129" s="17">
        <v>2389</v>
      </c>
      <c r="F129" s="102">
        <f t="shared" si="11"/>
        <v>53.773606140410109</v>
      </c>
      <c r="G129" s="38">
        <f t="shared" si="12"/>
        <v>64.639194783408641</v>
      </c>
    </row>
    <row r="130" spans="1:7" ht="18.600000000000001" customHeight="1" x14ac:dyDescent="0.25">
      <c r="A130" s="119" t="s">
        <v>10</v>
      </c>
      <c r="B130" s="8" t="s">
        <v>9</v>
      </c>
      <c r="C130" s="18">
        <v>5184</v>
      </c>
      <c r="D130" s="18">
        <v>4051.9</v>
      </c>
      <c r="E130" s="17">
        <v>3169.2</v>
      </c>
      <c r="F130" s="102">
        <f t="shared" si="11"/>
        <v>61.13425925925926</v>
      </c>
      <c r="G130" s="38">
        <f t="shared" si="12"/>
        <v>78.215158320787765</v>
      </c>
    </row>
    <row r="131" spans="1:7" ht="33" customHeight="1" x14ac:dyDescent="0.25">
      <c r="A131" s="119" t="s">
        <v>8</v>
      </c>
      <c r="B131" s="8" t="s">
        <v>7</v>
      </c>
      <c r="C131" s="18"/>
      <c r="D131" s="18"/>
      <c r="E131" s="17"/>
      <c r="F131" s="103">
        <f t="shared" si="11"/>
        <v>0</v>
      </c>
      <c r="G131" s="38">
        <f t="shared" si="12"/>
        <v>0</v>
      </c>
    </row>
    <row r="132" spans="1:7" ht="31.5" x14ac:dyDescent="0.25">
      <c r="A132" s="117" t="s">
        <v>6</v>
      </c>
      <c r="B132" s="40" t="s">
        <v>244</v>
      </c>
      <c r="C132" s="41">
        <f>SUM(C133)</f>
        <v>1134.2</v>
      </c>
      <c r="D132" s="41">
        <f>SUM(D133)</f>
        <v>382.2</v>
      </c>
      <c r="E132" s="41">
        <f>SUM(E133)</f>
        <v>0</v>
      </c>
      <c r="F132" s="42">
        <f t="shared" si="11"/>
        <v>0</v>
      </c>
      <c r="G132" s="48">
        <f t="shared" si="12"/>
        <v>0</v>
      </c>
    </row>
    <row r="133" spans="1:7" ht="31.5" x14ac:dyDescent="0.25">
      <c r="A133" s="121" t="s">
        <v>5</v>
      </c>
      <c r="B133" s="24" t="s">
        <v>4</v>
      </c>
      <c r="C133" s="22">
        <v>1134.2</v>
      </c>
      <c r="D133" s="22">
        <v>382.2</v>
      </c>
      <c r="E133" s="23">
        <v>0</v>
      </c>
      <c r="F133" s="103">
        <f t="shared" si="11"/>
        <v>0</v>
      </c>
      <c r="G133" s="122">
        <f t="shared" si="12"/>
        <v>0</v>
      </c>
    </row>
    <row r="134" spans="1:7" ht="61.5" customHeight="1" x14ac:dyDescent="0.25">
      <c r="A134" s="123" t="s">
        <v>160</v>
      </c>
      <c r="B134" s="56" t="s">
        <v>191</v>
      </c>
      <c r="C134" s="58">
        <f>SUM(C135)</f>
        <v>0</v>
      </c>
      <c r="D134" s="57">
        <f>SUM(D135)</f>
        <v>0</v>
      </c>
      <c r="E134" s="57">
        <f>SUM(E135)</f>
        <v>0</v>
      </c>
      <c r="F134" s="42">
        <f t="shared" si="11"/>
        <v>0</v>
      </c>
      <c r="G134" s="124">
        <f>IF(D134&gt;J121:J1104,E134/D134*100,0)</f>
        <v>0</v>
      </c>
    </row>
    <row r="135" spans="1:7" ht="32.25" customHeight="1" x14ac:dyDescent="0.25">
      <c r="A135" s="125" t="s">
        <v>159</v>
      </c>
      <c r="B135" s="54" t="s">
        <v>158</v>
      </c>
      <c r="C135" s="55"/>
      <c r="D135" s="55"/>
      <c r="E135" s="55"/>
      <c r="F135" s="103">
        <f t="shared" si="11"/>
        <v>0</v>
      </c>
      <c r="G135" s="122">
        <f t="shared" si="12"/>
        <v>0</v>
      </c>
    </row>
    <row r="136" spans="1:7" ht="15.75" x14ac:dyDescent="0.25">
      <c r="A136" s="126" t="s">
        <v>3</v>
      </c>
      <c r="B136" s="51" t="s">
        <v>2</v>
      </c>
      <c r="C136" s="52">
        <f>SUM(C78,C87,C89,C93,C101,C106,C109,C116,C119,C125,C128,C132,C134)</f>
        <v>3232364.2</v>
      </c>
      <c r="D136" s="52">
        <f>SUM(D78,D87,D89,D93,D101,D106,D109,D116,D119,D125,D128,D132,D134)</f>
        <v>2515613.6</v>
      </c>
      <c r="E136" s="52">
        <f>SUM(E78,E87,E89,E93,E101,E106,E109,E116,E119,E125,E128,E132,E134)</f>
        <v>1702400.8</v>
      </c>
      <c r="F136" s="53">
        <f t="shared" si="11"/>
        <v>52.667357224164277</v>
      </c>
      <c r="G136" s="127">
        <f>IF(D136&gt;0,E136/D136*100,0)</f>
        <v>67.673381953412886</v>
      </c>
    </row>
    <row r="137" spans="1:7" ht="82.9" customHeight="1" x14ac:dyDescent="0.25">
      <c r="A137" s="128" t="s">
        <v>1</v>
      </c>
      <c r="B137" s="129" t="s">
        <v>237</v>
      </c>
      <c r="C137" s="130">
        <f>C75-C136</f>
        <v>-234788.70000000065</v>
      </c>
      <c r="D137" s="130"/>
      <c r="E137" s="130">
        <f>E75-E136</f>
        <v>-7211.6999999999534</v>
      </c>
      <c r="F137" s="130"/>
      <c r="G137" s="131"/>
    </row>
    <row r="140" spans="1:7" ht="18.75" customHeight="1" x14ac:dyDescent="0.3">
      <c r="A140" s="132" t="s">
        <v>182</v>
      </c>
      <c r="B140" s="132"/>
      <c r="C140" s="14"/>
      <c r="D140" s="14"/>
      <c r="E140" s="14"/>
      <c r="F140" s="28" t="s">
        <v>183</v>
      </c>
    </row>
    <row r="143" spans="1:7" ht="15.75" x14ac:dyDescent="0.25">
      <c r="B143" s="29"/>
      <c r="C143" s="27"/>
      <c r="D143" s="27"/>
      <c r="E143" s="27"/>
      <c r="F143" s="27"/>
    </row>
  </sheetData>
  <autoFilter ref="A5:F137" xr:uid="{00000000-0009-0000-0000-000000000000}"/>
  <mergeCells count="3">
    <mergeCell ref="A140:B140"/>
    <mergeCell ref="A1:G1"/>
    <mergeCell ref="A2:G2"/>
  </mergeCells>
  <pageMargins left="0.9842519999999999" right="0.59055100000000005" top="0.59055100000000005" bottom="0.59055100000000005" header="0.31496099999999999" footer="0.31496099999999999"/>
  <pageSetup paperSize="9" scale="55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15" customHeight="1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14" sqref="G14"/>
    </sheetView>
  </sheetViews>
  <sheetFormatPr defaultRowHeight="13.15" customHeight="1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15" customHeight="1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КБ</vt:lpstr>
      <vt:lpstr>Лист2</vt:lpstr>
      <vt:lpstr>Лист1</vt:lpstr>
      <vt:lpstr>Лист3</vt:lpstr>
      <vt:lpstr>КБ!Заголовки_для_печати</vt:lpstr>
      <vt:lpstr>КБ!Область_печати</vt:lpstr>
    </vt:vector>
  </TitlesOfParts>
  <Company>Administation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</dc:creator>
  <cp:lastModifiedBy>Пользователь Windows</cp:lastModifiedBy>
  <cp:lastPrinted>2023-08-04T11:38:41Z</cp:lastPrinted>
  <dcterms:created xsi:type="dcterms:W3CDTF">2002-10-29T08:22:00Z</dcterms:created>
  <dcterms:modified xsi:type="dcterms:W3CDTF">2023-08-30T05:19:47Z</dcterms:modified>
  <cp:version>786432</cp:version>
</cp:coreProperties>
</file>