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С раб стола\сайт\2. Бюджет\13. 2025\2. Исполнение\1. исполнение на 1 число\"/>
    </mc:Choice>
  </mc:AlternateContent>
  <xr:revisionPtr revIDLastSave="0" documentId="13_ncr:1_{386A9D00-8893-4C74-8BB2-65DD055ADF3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КБ" sheetId="1" r:id="rId1"/>
  </sheets>
  <definedNames>
    <definedName name="_xlnm._FilterDatabase" localSheetId="0" hidden="1">КБ!$A$5:$E$140</definedName>
    <definedName name="Excel_BuiltIn__FilterDatabase" localSheetId="0">КБ!$A$5:$E$140</definedName>
    <definedName name="Excel_BuiltIn_Print_Area" localSheetId="0">КБ!$A$1:$E$143</definedName>
    <definedName name="Print_Titles" localSheetId="0">КБ!$4:$4</definedName>
    <definedName name="_xlnm.Print_Area" localSheetId="0">КБ!$A$1:$E$143</definedName>
  </definedNames>
  <calcPr calcId="191029"/>
</workbook>
</file>

<file path=xl/calcChain.xml><?xml version="1.0" encoding="utf-8"?>
<calcChain xmlns="http://schemas.openxmlformats.org/spreadsheetml/2006/main">
  <c r="E59" i="1" l="1"/>
  <c r="E58" i="1"/>
  <c r="E55" i="1"/>
  <c r="E54" i="1"/>
  <c r="E27" i="1"/>
  <c r="C36" i="1"/>
  <c r="E37" i="1"/>
  <c r="E47" i="1" l="1"/>
  <c r="D31" i="1"/>
  <c r="D24" i="1" s="1"/>
  <c r="C101" i="1"/>
  <c r="D41" i="1"/>
  <c r="C41" i="1"/>
  <c r="D36" i="1"/>
  <c r="D109" i="1"/>
  <c r="D131" i="1"/>
  <c r="D12" i="1"/>
  <c r="D116" i="1"/>
  <c r="D93" i="1"/>
  <c r="E53" i="1"/>
  <c r="E103" i="1"/>
  <c r="C109" i="1"/>
  <c r="C116" i="1"/>
  <c r="E65" i="1"/>
  <c r="E30" i="1"/>
  <c r="D119" i="1"/>
  <c r="E120" i="1"/>
  <c r="E119" i="1" s="1"/>
  <c r="C119" i="1"/>
  <c r="E71" i="1"/>
  <c r="E45" i="1"/>
  <c r="D127" i="1"/>
  <c r="D121" i="1"/>
  <c r="C121" i="1"/>
  <c r="D101" i="1"/>
  <c r="C67" i="1"/>
  <c r="C66" i="1" s="1"/>
  <c r="C9" i="1"/>
  <c r="C20" i="1"/>
  <c r="C127" i="1"/>
  <c r="C93" i="1"/>
  <c r="E26" i="1"/>
  <c r="D135" i="1"/>
  <c r="D9" i="1"/>
  <c r="C31" i="1"/>
  <c r="C24" i="1" s="1"/>
  <c r="E10" i="1"/>
  <c r="E11" i="1"/>
  <c r="C12" i="1"/>
  <c r="E13" i="1"/>
  <c r="E14" i="1"/>
  <c r="E15" i="1"/>
  <c r="E16" i="1"/>
  <c r="C17" i="1"/>
  <c r="D17" i="1"/>
  <c r="E18" i="1"/>
  <c r="E19" i="1"/>
  <c r="D20" i="1"/>
  <c r="E21" i="1"/>
  <c r="E22" i="1"/>
  <c r="E25" i="1"/>
  <c r="E28" i="1"/>
  <c r="E29" i="1"/>
  <c r="E32" i="1"/>
  <c r="E33" i="1"/>
  <c r="E34" i="1"/>
  <c r="E38" i="1"/>
  <c r="E39" i="1"/>
  <c r="E40" i="1"/>
  <c r="E42" i="1"/>
  <c r="E43" i="1"/>
  <c r="E44" i="1"/>
  <c r="E46" i="1"/>
  <c r="E48" i="1"/>
  <c r="E49" i="1"/>
  <c r="E50" i="1"/>
  <c r="E52" i="1"/>
  <c r="C62" i="1"/>
  <c r="D62" i="1"/>
  <c r="E63" i="1"/>
  <c r="D67" i="1"/>
  <c r="D66" i="1" s="1"/>
  <c r="E68" i="1"/>
  <c r="E69" i="1"/>
  <c r="E70" i="1"/>
  <c r="E72" i="1"/>
  <c r="E73" i="1"/>
  <c r="E79" i="1"/>
  <c r="E80" i="1"/>
  <c r="E81" i="1"/>
  <c r="E82" i="1"/>
  <c r="E83" i="1"/>
  <c r="E84" i="1"/>
  <c r="E85" i="1"/>
  <c r="E86" i="1"/>
  <c r="C87" i="1"/>
  <c r="D87" i="1"/>
  <c r="E88" i="1"/>
  <c r="C89" i="1"/>
  <c r="D89" i="1"/>
  <c r="E90" i="1"/>
  <c r="E91" i="1"/>
  <c r="E92" i="1"/>
  <c r="E94" i="1"/>
  <c r="E95" i="1"/>
  <c r="E96" i="1"/>
  <c r="E97" i="1"/>
  <c r="E98" i="1"/>
  <c r="E99" i="1"/>
  <c r="E100" i="1"/>
  <c r="E102" i="1"/>
  <c r="E104" i="1"/>
  <c r="E105" i="1"/>
  <c r="C106" i="1"/>
  <c r="D106" i="1"/>
  <c r="E107" i="1"/>
  <c r="E108" i="1"/>
  <c r="E110" i="1"/>
  <c r="E111" i="1"/>
  <c r="E112" i="1"/>
  <c r="E113" i="1"/>
  <c r="E114" i="1"/>
  <c r="E115" i="1"/>
  <c r="E117" i="1"/>
  <c r="E118" i="1"/>
  <c r="E122" i="1"/>
  <c r="E123" i="1"/>
  <c r="E124" i="1"/>
  <c r="E125" i="1"/>
  <c r="E126" i="1"/>
  <c r="E128" i="1"/>
  <c r="E129" i="1"/>
  <c r="E130" i="1"/>
  <c r="C131" i="1"/>
  <c r="E132" i="1"/>
  <c r="E133" i="1"/>
  <c r="E134" i="1"/>
  <c r="C135" i="1"/>
  <c r="E135" i="1" s="1"/>
  <c r="E136" i="1"/>
  <c r="E137" i="1"/>
  <c r="E138" i="1"/>
  <c r="E36" i="1" l="1"/>
  <c r="E20" i="1"/>
  <c r="E106" i="1"/>
  <c r="E62" i="1"/>
  <c r="C8" i="1"/>
  <c r="E17" i="1"/>
  <c r="E109" i="1"/>
  <c r="E31" i="1"/>
  <c r="E116" i="1"/>
  <c r="E131" i="1"/>
  <c r="E127" i="1"/>
  <c r="D8" i="1"/>
  <c r="E67" i="1"/>
  <c r="D23" i="1"/>
  <c r="E9" i="1"/>
  <c r="E24" i="1"/>
  <c r="C23" i="1"/>
  <c r="E12" i="1"/>
  <c r="E121" i="1"/>
  <c r="E101" i="1"/>
  <c r="E93" i="1"/>
  <c r="E89" i="1"/>
  <c r="E78" i="1"/>
  <c r="C139" i="1"/>
  <c r="D139" i="1"/>
  <c r="E66" i="1"/>
  <c r="E87" i="1"/>
  <c r="E8" i="1" l="1"/>
  <c r="E23" i="1"/>
  <c r="D7" i="1"/>
  <c r="D75" i="1" s="1"/>
  <c r="D140" i="1" s="1"/>
  <c r="C7" i="1"/>
  <c r="E139" i="1"/>
  <c r="E7" i="1" l="1"/>
  <c r="C75" i="1"/>
  <c r="E75" i="1" l="1"/>
  <c r="C140" i="1"/>
</calcChain>
</file>

<file path=xl/sharedStrings.xml><?xml version="1.0" encoding="utf-8"?>
<sst xmlns="http://schemas.openxmlformats.org/spreadsheetml/2006/main" count="281" uniqueCount="274">
  <si>
    <t>ИСПОЛНЕНИЕ  БЮДЖЕТА БОГОРОДСКОГО МУНИЦИПАЛЬНОГО ОКРУГА</t>
  </si>
  <si>
    <t>Код по бюджетной классификации</t>
  </si>
  <si>
    <t>Наименование показателя</t>
  </si>
  <si>
    <t>Назначено на год</t>
  </si>
  <si>
    <t>Факт</t>
  </si>
  <si>
    <t>% исполнения к  год. назначениям</t>
  </si>
  <si>
    <t>3</t>
  </si>
  <si>
    <t>РАЗДЕЛ 1. Д О Х О Д Ы</t>
  </si>
  <si>
    <t>000  1  00 0000 0000 000</t>
  </si>
  <si>
    <t>НАЛОГОВЫЕ И НЕНАЛОГОВЫЕ ДОХОДЫ</t>
  </si>
  <si>
    <t>НАЛОГОВЫЕ  ДОХОДЫ</t>
  </si>
  <si>
    <t>000 1 01 00000 00 0000 000</t>
  </si>
  <si>
    <t>НАЛОГИ НА ПРИБЫЛЬ, ДОХОДЫ</t>
  </si>
  <si>
    <t xml:space="preserve">000 1 01 02000 01 0000 110 </t>
  </si>
  <si>
    <t>Налог на доходы физических лиц</t>
  </si>
  <si>
    <t>000 1 03 02000 00 0000 110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</si>
  <si>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</si>
  <si>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</si>
  <si>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</si>
  <si>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</si>
  <si>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</si>
  <si>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000 1 05 02000 00 0000 110</t>
  </si>
  <si>
    <t>Единый налог на вмененный доход для отдельных видов деятельности</t>
  </si>
  <si>
    <t>000 1 05 03000 00 0000 110</t>
  </si>
  <si>
    <t>Единый сельскохозяйственный налог</t>
  </si>
  <si>
    <t>000 1 05 04000 00 0000 110</t>
  </si>
  <si>
    <t xml:space="preserve">000 1 06 00000 00 0000 000 </t>
  </si>
  <si>
    <t>НАЛОГИ НА ИМУЩЕСТВО</t>
  </si>
  <si>
    <t xml:space="preserve">000 1 06 01000 00 0000 110 </t>
  </si>
  <si>
    <t>Налог на имущество физических лиц</t>
  </si>
  <si>
    <t xml:space="preserve">000 1 06 06000 00 0000 110 </t>
  </si>
  <si>
    <t>Земельный налог</t>
  </si>
  <si>
    <t>000 1 08 00000 00 0000 000</t>
  </si>
  <si>
    <t>ГОСУДАРСТВЕННАЯ ПОШЛИНА</t>
  </si>
  <si>
    <t>000 1 08 03000 00 0000 110</t>
  </si>
  <si>
    <t xml:space="preserve"> Государственная пошлина по делам, рассматриваемым в судах общей юрисдикции, мировыми судьями</t>
  </si>
  <si>
    <t>000 1 08 07000 00 0000 110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</si>
  <si>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</si>
  <si>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НЕНАЛОГОВЫЕ  ДОХОДЫ</t>
  </si>
  <si>
    <t>000 1 11 00000 00 0000 000</t>
  </si>
  <si>
    <t>ДОХОДЫ ОТ ИСПОЛЬЗОВАНИЯ  ИМУЩЕСТВА, НАХОДЯЩЕГОСЯ В ГОСУДАРСТВЕННОЙ И МУНИЦИПАЛЬНОЙ СОБСТВЕННОСТИ</t>
  </si>
  <si>
    <t>000 1 11 01050 05 0000 120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</si>
  <si>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</si>
  <si>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</si>
  <si>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</si>
  <si>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000 111 05020 00 0000 120</t>
  </si>
  <si>
    <t>Доходы,получаемые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</si>
  <si>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000 111 05030 00 0000 120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</si>
  <si>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государственными внебюджетными фондами и созданных ими учреждений (за исключением имущества бюджетных и автономных учреждений)</t>
  </si>
  <si>
    <t>000 111 05070 00 0000 120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</si>
  <si>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</si>
  <si>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</si>
  <si>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</si>
  <si>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000 111 09000  00 0000 120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</si>
  <si>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</si>
  <si>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000 111 09044 00 0000 120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</si>
  <si>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</si>
  <si>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</si>
  <si>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</si>
  <si>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000 1 12 00000 00 0000 000</t>
  </si>
  <si>
    <t>Платежи при пользовании природными ресурсами</t>
  </si>
  <si>
    <t xml:space="preserve">000 1 13 00000 00 0000 000 </t>
  </si>
  <si>
    <t>Доходы от оказания платных услуг  и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</si>
  <si>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</si>
  <si>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</si>
  <si>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</si>
  <si>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</si>
  <si>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</si>
  <si>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</si>
  <si>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000 1 14 13040 00 0000 410</t>
  </si>
  <si>
    <t>Доходы от приватизации имущества, находящегося в государственной и муниципальной собственности</t>
  </si>
  <si>
    <t>000 1 16 00000 00 0000 000</t>
  </si>
  <si>
    <t>ШТРАФЫ, САНКЦИИ, ВОЗМЕЩЕНИЕ УЩЕРБА</t>
  </si>
  <si>
    <t>более 200</t>
  </si>
  <si>
    <t>000 1 1 601053 00 0000 140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</si>
  <si>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</si>
  <si>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000 1 16 01063 00 0000 140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</si>
  <si>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</si>
  <si>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000 1 16 01073 00 0000 140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</si>
  <si>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</si>
  <si>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000 1 16 01083 00 0000 140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</si>
  <si>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</si>
  <si>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000 1 16 01093 00 0000 140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</si>
  <si>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</si>
  <si>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000 1 16 01143 00 0000 140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</si>
  <si>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</si>
  <si>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000 1 16 01153 00 0000 140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</si>
  <si>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</si>
  <si>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000 1 16 01173 00 0000 140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</si>
  <si>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</si>
  <si>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000 1 16 01193 00 0000 140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</si>
  <si>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</si>
  <si>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000 1 16 01203 00 0000 140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</si>
  <si>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</si>
  <si>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000 1 16 02020 00 0000 140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</si>
  <si>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</si>
  <si>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</si>
  <si>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</si>
  <si>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000 1 16 10030 14 0000 140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</si>
  <si>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</si>
  <si>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000 1 16 11050 00 0000 140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</si>
  <si>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</si>
  <si>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000 1 17 00000 00 0000 000</t>
  </si>
  <si>
    <t xml:space="preserve">ПРОЧИЕ НЕНАЛОГОВЫЕ ДОХОДЫ </t>
  </si>
  <si>
    <t>000 1 17 01000 00 0000 180</t>
  </si>
  <si>
    <t>Невыясненные поступления</t>
  </si>
  <si>
    <t>000 1 17 05000 00 0000 180</t>
  </si>
  <si>
    <t>Прочие неналоговые доходы</t>
  </si>
  <si>
    <t>000 1 17 15020 00 0000 150</t>
  </si>
  <si>
    <t>Инициативные платежи, зачисляемые в бюджеты муниципальных округов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</si>
  <si>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</si>
  <si>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</si>
  <si>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</si>
  <si>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</si>
  <si>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000 2 02 10000 00 0000 151</t>
  </si>
  <si>
    <t>Дотации бюджетам бюджетной системы Российской Федерации</t>
  </si>
  <si>
    <t>000 2 02 20000 00 0000 151</t>
  </si>
  <si>
    <t>Субсидии бюджетам бюджетной системы Российской Федерации (межбюджетные субсидии)</t>
  </si>
  <si>
    <t>000 2 02 30000 00 0000 151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</si>
  <si>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</si>
  <si>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</si>
  <si>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</si>
  <si>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</si>
  <si>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</si>
  <si>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</si>
  <si>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</si>
  <si>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000 8 50 0000 00 0000 000</t>
  </si>
  <si>
    <t>РАЗДЕЛ 2. Р А С Х О Д Ы</t>
  </si>
  <si>
    <t>0100</t>
  </si>
  <si>
    <t>ОБЩЕГОСУДАРСТВЕННЫЕ ВОПРОСЫ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</si>
  <si>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</si>
  <si>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</si>
  <si>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</si>
  <si>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</si>
  <si>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</si>
  <si>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 , высших 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</si>
  <si>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</si>
  <si>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</si>
  <si>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</si>
  <si>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</si>
  <si>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</si>
  <si>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</si>
  <si>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</si>
  <si>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</si>
  <si>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</si>
  <si>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</si>
  <si>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</si>
  <si>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</si>
  <si>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</si>
  <si>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</si>
  <si>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</si>
  <si>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 И ПРАВООХРАНИТЕЛЬНАЯ ДЕЯТЕЛЬНОСТЬ</t>
  </si>
  <si>
    <t>0302</t>
  </si>
  <si>
    <t>Органы внутренних дел</t>
  </si>
  <si>
    <t>0309</t>
  </si>
  <si>
    <t>Гражданская оборона</t>
  </si>
  <si>
    <t>0310</t>
  </si>
  <si>
    <t>Защита населения и территории от 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</si>
  <si>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</si>
  <si>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</si>
  <si>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</si>
  <si>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</si>
  <si>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</si>
  <si>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</si>
  <si>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</si>
  <si>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</si>
  <si>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</si>
  <si>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</si>
  <si>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</si>
  <si>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</si>
  <si>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</si>
  <si>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</si>
  <si>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</si>
  <si>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</si>
  <si>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</si>
  <si>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</si>
  <si>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</si>
  <si>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</si>
  <si>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</si>
  <si>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</si>
  <si>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</si>
  <si>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</si>
  <si>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</si>
  <si>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</si>
  <si>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</si>
  <si>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</si>
  <si>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</si>
  <si>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</si>
  <si>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</si>
  <si>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</si>
  <si>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</si>
  <si>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</si>
  <si>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</si>
  <si>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</si>
  <si>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</si>
  <si>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</si>
  <si>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</si>
  <si>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</si>
  <si>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</si>
  <si>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 и повышение квалификации</t>
  </si>
  <si>
    <t>0707</t>
  </si>
  <si>
    <t xml:space="preserve">Молодежная политика 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</si>
  <si>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</si>
  <si>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</si>
  <si>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</si>
  <si>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</si>
  <si>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</si>
  <si>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 xml:space="preserve">Культура </t>
  </si>
  <si>
    <t>0804</t>
  </si>
  <si>
    <t>Другие 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</si>
  <si>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</si>
  <si>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</si>
  <si>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</si>
  <si>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</si>
  <si>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</si>
  <si>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</si>
  <si>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</si>
  <si>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</si>
  <si>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</si>
  <si>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</si>
  <si>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</si>
  <si>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</si>
  <si>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</si>
  <si>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</si>
  <si>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</si>
  <si>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</si>
  <si>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</si>
  <si>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</si>
  <si>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</si>
  <si>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</si>
  <si>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</si>
  <si>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</si>
  <si>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</si>
  <si>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</si>
  <si>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</si>
  <si>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</si>
  <si>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</si>
  <si>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</si>
  <si>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</si>
  <si>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                (МУНИЦИПАЛЬНОГО) ДОЛГА</t>
  </si>
  <si>
    <t>1301</t>
  </si>
  <si>
    <t>Обслуживание государственного ( муниципального) внутреннего долга</t>
  </si>
  <si>
    <t>1400</t>
  </si>
  <si>
    <t>МЕЖБЮДЖЕТНЫЕ ТРАНСФЕРТЫ ОБЩЕГО ХАРАКТЕРА БЮДЖЕТАМ БЮДЖЕТНОЙ СИСТЕМЫ РОССИЙСКОЙ ФЕДЕРАЦИИ</t>
  </si>
  <si>
    <t>1403</t>
  </si>
  <si>
    <t>Прочие межбюджетные трансферты общего характера</t>
  </si>
  <si>
    <t>9600</t>
  </si>
  <si>
    <t>РАСХОДЫ БЮДЖЕТА - ВСЕГО</t>
  </si>
  <si>
    <t>7900</t>
  </si>
  <si>
    <t>000 2 02 40000 00 0000 151</t>
  </si>
  <si>
    <t>000 2 07 00000 00 0000 000</t>
  </si>
  <si>
    <t>Налог ,взимаемый в связи с применением патентной системы налогообложения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</si>
  <si>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</si>
  <si>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</si>
  <si>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0900</t>
  </si>
  <si>
    <t>0902</t>
  </si>
  <si>
    <t>Амбулаторная помощь</t>
  </si>
  <si>
    <t>ЗДРАВООХРАНЕНИЕ</t>
  </si>
  <si>
    <t>000 1 16 01133 00 0000 140</t>
  </si>
  <si>
    <t>000 1 16 09000 00 0000 140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</si>
  <si>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</si>
  <si>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</si>
  <si>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</si>
  <si>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</si>
  <si>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Заместитель главы администрации - начальник финансового управления</t>
  </si>
  <si>
    <t>Солуянова С.А.</t>
  </si>
  <si>
    <t>000 1 16 11130 01 0000 140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</si>
  <si>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</si>
  <si>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000 1 16 10061 14 0000 140</t>
  </si>
  <si>
    <t>000 1 16 10129 01 0000 140</t>
  </si>
  <si>
    <t>Платежи в целях возмещения убытков, причиненных уклонением от заключения с муниципальным органом муниципального округа (муниципальным казенным учреждением) муниципального контракта, а также иные денежные средства,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</si>
  <si>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</si>
  <si>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ПРОФИЦИТ БЮДЖЕТА (со знаком "плюс")   ДЕФИЦИТ БЮДЖЕТА (со знаком "минус")</t>
  </si>
  <si>
    <t>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</si>
</sst>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\-??_р_._-;_-@_-"/>
    <numFmt numFmtId="165" formatCode="0.0_ ;[Red]\-0.0\ "/>
    <numFmt numFmtId="166" formatCode="#,##0.0_ ;\-#,##0.0\ "/>
    <numFmt numFmtId="167" formatCode="?"/>
  </numFmts>
  <fonts count="18" x14ac:knownFonts="1">
    <font>
      <sz val="10"/>
      <color indexed="8"/>
      <name val="Arial Cy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8"/>
      <color indexed="12"/>
      <name val="Arial Cyr"/>
    </font>
    <font>
      <sz val="11"/>
      <color indexed="9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</font>
    <font>
      <sz val="8"/>
      <color rgb="FF00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39997558519241921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7" tint="0.59999389629810485"/>
        <bgColor indexed="41"/>
      </patternFill>
    </fill>
  </fills>
  <borders count="4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26">
    <xf numFmtId="0" fontId="0" fillId="0" borderId="0"/>
    <xf numFmtId="0" fontId="13" fillId="2" borderId="0"/>
    <xf numFmtId="0" fontId="1" fillId="0" borderId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6" fillId="0" borderId="0"/>
    <xf numFmtId="4" fontId="17" fillId="0" borderId="22">
      <alignment horizontal="right"/>
    </xf>
  </cellStyleXfs>
  <cellXfs count="157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 wrapText="1"/>
    </xf>
    <xf numFmtId="49" fontId="6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vertical="top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right" vertical="center"/>
      <protection locked="0"/>
    </xf>
    <xf numFmtId="0" fontId="8" fillId="3" borderId="3" xfId="0" applyFont="1" applyFill="1" applyBorder="1" applyAlignment="1" applyProtection="1">
      <alignment horizontal="right" vertical="center" wrapText="1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166" fontId="7" fillId="4" borderId="4" xfId="24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vertical="center" wrapText="1"/>
      <protection locked="0"/>
    </xf>
    <xf numFmtId="166" fontId="7" fillId="3" borderId="6" xfId="24" applyNumberFormat="1" applyFont="1" applyFill="1" applyBorder="1" applyAlignment="1" applyProtection="1">
      <alignment horizontal="center" vertical="center" wrapText="1"/>
      <protection locked="0"/>
    </xf>
    <xf numFmtId="166" fontId="3" fillId="3" borderId="6" xfId="24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vertical="center" wrapText="1"/>
      <protection locked="0"/>
    </xf>
    <xf numFmtId="166" fontId="3" fillId="0" borderId="6" xfId="24" applyNumberFormat="1" applyFont="1" applyBorder="1" applyAlignment="1" applyProtection="1">
      <alignment horizontal="center" vertical="center" wrapText="1"/>
      <protection locked="0"/>
    </xf>
    <xf numFmtId="166" fontId="3" fillId="3" borderId="6" xfId="24" applyNumberFormat="1" applyFont="1" applyFill="1" applyBorder="1" applyAlignment="1" applyProtection="1">
      <alignment horizontal="center" vertical="center" wrapText="1"/>
      <protection locked="0"/>
    </xf>
    <xf numFmtId="166" fontId="7" fillId="0" borderId="6" xfId="24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7" fillId="0" borderId="0" xfId="0" applyFont="1"/>
    <xf numFmtId="167" fontId="3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166" fontId="3" fillId="0" borderId="3" xfId="24" applyNumberFormat="1" applyFont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166" fontId="7" fillId="3" borderId="5" xfId="24" applyNumberFormat="1" applyFont="1" applyFill="1" applyBorder="1" applyAlignment="1" applyProtection="1">
      <alignment horizontal="center" vertical="center" wrapText="1"/>
      <protection locked="0"/>
    </xf>
    <xf numFmtId="0" fontId="14" fillId="0" borderId="6" xfId="2" applyFont="1" applyBorder="1" applyAlignment="1">
      <alignment horizontal="left" vertical="center" wrapText="1" readingOrder="1"/>
    </xf>
    <xf numFmtId="0" fontId="10" fillId="6" borderId="6" xfId="2" applyFont="1" applyFill="1" applyBorder="1" applyAlignment="1">
      <alignment horizontal="left" vertical="center" wrapText="1" readingOrder="1"/>
    </xf>
    <xf numFmtId="166" fontId="7" fillId="6" borderId="6" xfId="24" applyNumberFormat="1" applyFont="1" applyFill="1" applyBorder="1" applyAlignment="1" applyProtection="1">
      <alignment horizontal="center" vertical="center" wrapText="1"/>
      <protection locked="0"/>
    </xf>
    <xf numFmtId="166" fontId="7" fillId="6" borderId="3" xfId="24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left" vertical="center"/>
    </xf>
    <xf numFmtId="166" fontId="7" fillId="3" borderId="5" xfId="24" applyNumberFormat="1" applyFont="1" applyFill="1" applyBorder="1" applyAlignment="1">
      <alignment horizontal="center" vertical="center" wrapText="1"/>
    </xf>
    <xf numFmtId="166" fontId="7" fillId="3" borderId="2" xfId="24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6" fontId="3" fillId="3" borderId="9" xfId="24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vertical="center" wrapText="1"/>
    </xf>
    <xf numFmtId="166" fontId="7" fillId="5" borderId="6" xfId="24" applyNumberFormat="1" applyFont="1" applyFill="1" applyBorder="1" applyAlignment="1">
      <alignment horizontal="center" vertical="center" wrapText="1"/>
    </xf>
    <xf numFmtId="166" fontId="7" fillId="5" borderId="9" xfId="24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166" fontId="3" fillId="3" borderId="10" xfId="24" applyNumberFormat="1" applyFont="1" applyFill="1" applyBorder="1" applyAlignment="1">
      <alignment horizontal="center" vertical="center" wrapText="1"/>
    </xf>
    <xf numFmtId="166" fontId="3" fillId="0" borderId="6" xfId="24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6" fontId="3" fillId="0" borderId="10" xfId="24" applyNumberFormat="1" applyFont="1" applyBorder="1" applyAlignment="1">
      <alignment horizontal="center" vertical="center" wrapText="1"/>
    </xf>
    <xf numFmtId="166" fontId="7" fillId="5" borderId="10" xfId="24" applyNumberFormat="1" applyFont="1" applyFill="1" applyBorder="1" applyAlignment="1">
      <alignment horizontal="center" vertical="center" wrapText="1"/>
    </xf>
    <xf numFmtId="166" fontId="7" fillId="5" borderId="11" xfId="24" applyNumberFormat="1" applyFont="1" applyFill="1" applyBorder="1" applyAlignment="1">
      <alignment horizontal="center" vertical="center" wrapText="1"/>
    </xf>
    <xf numFmtId="166" fontId="3" fillId="0" borderId="9" xfId="24" applyNumberFormat="1" applyFont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166" fontId="3" fillId="3" borderId="12" xfId="24" applyNumberFormat="1" applyFont="1" applyFill="1" applyBorder="1" applyAlignment="1">
      <alignment horizontal="center" vertical="center" wrapText="1"/>
    </xf>
    <xf numFmtId="166" fontId="3" fillId="3" borderId="3" xfId="24" applyNumberFormat="1" applyFont="1" applyFill="1" applyBorder="1" applyAlignment="1">
      <alignment horizontal="center" vertical="center" wrapText="1"/>
    </xf>
    <xf numFmtId="166" fontId="7" fillId="3" borderId="9" xfId="24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9" fontId="3" fillId="7" borderId="7" xfId="0" applyNumberFormat="1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vertical="center" wrapText="1"/>
    </xf>
    <xf numFmtId="166" fontId="3" fillId="7" borderId="14" xfId="24" applyNumberFormat="1" applyFont="1" applyFill="1" applyBorder="1" applyAlignment="1">
      <alignment horizontal="center" vertical="center" wrapText="1"/>
    </xf>
    <xf numFmtId="166" fontId="3" fillId="7" borderId="15" xfId="24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6" fontId="3" fillId="3" borderId="1" xfId="24" applyNumberFormat="1" applyFont="1" applyFill="1" applyBorder="1" applyAlignment="1">
      <alignment horizontal="center" vertical="center" wrapText="1"/>
    </xf>
    <xf numFmtId="49" fontId="7" fillId="6" borderId="7" xfId="0" applyNumberFormat="1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>
      <alignment horizontal="center" vertical="center" wrapText="1"/>
    </xf>
    <xf numFmtId="166" fontId="7" fillId="6" borderId="4" xfId="24" applyNumberFormat="1" applyFont="1" applyFill="1" applyBorder="1" applyAlignment="1">
      <alignment horizontal="center" vertical="center" wrapText="1"/>
    </xf>
    <xf numFmtId="166" fontId="7" fillId="6" borderId="13" xfId="24" applyNumberFormat="1" applyFont="1" applyFill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166" fontId="11" fillId="3" borderId="18" xfId="24" applyNumberFormat="1" applyFont="1" applyFill="1" applyBorder="1" applyAlignment="1">
      <alignment horizontal="center" vertical="center" wrapText="1"/>
    </xf>
    <xf numFmtId="0" fontId="15" fillId="0" borderId="0" xfId="0" applyFont="1"/>
    <xf numFmtId="4" fontId="3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164" fontId="3" fillId="0" borderId="0" xfId="24" applyFont="1"/>
    <xf numFmtId="167" fontId="3" fillId="0" borderId="3" xfId="0" applyNumberFormat="1" applyFont="1" applyBorder="1" applyAlignment="1">
      <alignment horizontal="left" vertical="center" wrapText="1"/>
    </xf>
    <xf numFmtId="167" fontId="3" fillId="0" borderId="5" xfId="0" applyNumberFormat="1" applyFont="1" applyBorder="1" applyAlignment="1">
      <alignment horizontal="left" vertical="center" wrapText="1"/>
    </xf>
    <xf numFmtId="166" fontId="3" fillId="0" borderId="5" xfId="24" applyNumberFormat="1" applyFont="1" applyBorder="1" applyAlignment="1" applyProtection="1">
      <alignment horizontal="center" vertical="center" wrapText="1"/>
      <protection locked="0"/>
    </xf>
    <xf numFmtId="0" fontId="3" fillId="0" borderId="19" xfId="3" applyNumberFormat="1" applyFont="1" applyFill="1" applyBorder="1" applyAlignment="1" applyProtection="1">
      <alignment wrapText="1"/>
    </xf>
    <xf numFmtId="166" fontId="3" fillId="0" borderId="19" xfId="24" applyNumberFormat="1" applyFont="1" applyBorder="1" applyAlignment="1" applyProtection="1">
      <alignment horizontal="center" vertical="center" wrapText="1"/>
      <protection locked="0"/>
    </xf>
    <xf numFmtId="166" fontId="3" fillId="8" borderId="10" xfId="24" applyNumberFormat="1" applyFont="1" applyFill="1" applyBorder="1" applyAlignment="1">
      <alignment horizontal="center" vertical="center" wrapText="1"/>
    </xf>
    <xf numFmtId="49" fontId="7" fillId="8" borderId="6" xfId="0" applyNumberFormat="1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vertical="center" wrapText="1"/>
    </xf>
    <xf numFmtId="0" fontId="7" fillId="10" borderId="6" xfId="0" applyFont="1" applyFill="1" applyBorder="1" applyAlignment="1" applyProtection="1">
      <alignment vertical="center" wrapText="1"/>
      <protection locked="0"/>
    </xf>
    <xf numFmtId="166" fontId="7" fillId="10" borderId="6" xfId="24" applyNumberFormat="1" applyFont="1" applyFill="1" applyBorder="1" applyAlignment="1" applyProtection="1">
      <alignment horizontal="center" vertical="center" wrapText="1"/>
      <protection locked="0"/>
    </xf>
    <xf numFmtId="0" fontId="7" fillId="10" borderId="4" xfId="0" applyFont="1" applyFill="1" applyBorder="1" applyAlignment="1" applyProtection="1">
      <alignment vertical="center" wrapText="1"/>
      <protection locked="0"/>
    </xf>
    <xf numFmtId="166" fontId="7" fillId="10" borderId="4" xfId="24" applyNumberFormat="1" applyFont="1" applyFill="1" applyBorder="1" applyAlignment="1" applyProtection="1">
      <alignment horizontal="center" vertical="center" wrapText="1"/>
      <protection locked="0"/>
    </xf>
    <xf numFmtId="0" fontId="7" fillId="10" borderId="5" xfId="0" applyFont="1" applyFill="1" applyBorder="1" applyAlignment="1" applyProtection="1">
      <alignment vertical="center" wrapText="1"/>
      <protection locked="0"/>
    </xf>
    <xf numFmtId="166" fontId="7" fillId="10" borderId="5" xfId="24" applyNumberFormat="1" applyFont="1" applyFill="1" applyBorder="1" applyAlignment="1" applyProtection="1">
      <alignment horizontal="center" vertical="center" wrapText="1"/>
      <protection locked="0"/>
    </xf>
    <xf numFmtId="166" fontId="3" fillId="11" borderId="9" xfId="24" applyNumberFormat="1" applyFont="1" applyFill="1" applyBorder="1" applyAlignment="1">
      <alignment horizontal="center" vertical="center" wrapText="1"/>
    </xf>
    <xf numFmtId="166" fontId="7" fillId="12" borderId="6" xfId="24" applyNumberFormat="1" applyFont="1" applyFill="1" applyBorder="1" applyAlignment="1">
      <alignment horizontal="center" vertical="center" wrapText="1"/>
    </xf>
    <xf numFmtId="166" fontId="7" fillId="13" borderId="13" xfId="24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left" vertical="center" wrapText="1"/>
    </xf>
    <xf numFmtId="166" fontId="3" fillId="0" borderId="1" xfId="24" applyNumberFormat="1" applyFont="1" applyBorder="1" applyAlignment="1" applyProtection="1">
      <alignment horizontal="center" vertical="center" wrapText="1"/>
      <protection locked="0"/>
    </xf>
    <xf numFmtId="167" fontId="3" fillId="0" borderId="19" xfId="0" applyNumberFormat="1" applyFont="1" applyBorder="1" applyAlignment="1">
      <alignment horizontal="left" wrapText="1"/>
    </xf>
    <xf numFmtId="166" fontId="3" fillId="0" borderId="10" xfId="24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9" fontId="7" fillId="3" borderId="17" xfId="0" applyNumberFormat="1" applyFont="1" applyFill="1" applyBorder="1" applyAlignment="1">
      <alignment vertical="center" wrapText="1"/>
    </xf>
    <xf numFmtId="167" fontId="3" fillId="0" borderId="24" xfId="0" applyNumberFormat="1" applyFont="1" applyBorder="1" applyAlignment="1">
      <alignment horizontal="left" wrapText="1"/>
    </xf>
    <xf numFmtId="166" fontId="3" fillId="0" borderId="23" xfId="24" applyNumberFormat="1" applyFont="1" applyBorder="1" applyAlignment="1" applyProtection="1">
      <alignment horizontal="center" vertical="center" wrapText="1"/>
      <protection locked="0"/>
    </xf>
    <xf numFmtId="49" fontId="7" fillId="3" borderId="25" xfId="0" applyNumberFormat="1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49" fontId="7" fillId="3" borderId="27" xfId="0" applyNumberFormat="1" applyFont="1" applyFill="1" applyBorder="1" applyAlignment="1">
      <alignment horizontal="center" vertical="center" wrapText="1"/>
    </xf>
    <xf numFmtId="49" fontId="7" fillId="3" borderId="26" xfId="0" applyNumberFormat="1" applyFont="1" applyFill="1" applyBorder="1" applyAlignment="1">
      <alignment horizontal="center" vertical="center" wrapText="1"/>
    </xf>
    <xf numFmtId="165" fontId="7" fillId="3" borderId="28" xfId="0" applyNumberFormat="1" applyFont="1" applyFill="1" applyBorder="1" applyAlignment="1">
      <alignment horizontal="center" vertical="center" wrapText="1"/>
    </xf>
    <xf numFmtId="49" fontId="3" fillId="3" borderId="29" xfId="0" applyNumberFormat="1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49" fontId="3" fillId="3" borderId="31" xfId="0" applyNumberFormat="1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top" wrapText="1"/>
    </xf>
    <xf numFmtId="0" fontId="3" fillId="3" borderId="32" xfId="0" applyFont="1" applyFill="1" applyBorder="1" applyAlignment="1">
      <alignment horizontal="center" vertical="top" wrapText="1"/>
    </xf>
    <xf numFmtId="49" fontId="8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4" xfId="0" applyFont="1" applyFill="1" applyBorder="1" applyAlignment="1" applyProtection="1">
      <alignment horizontal="right" vertical="center" wrapText="1"/>
      <protection locked="0"/>
    </xf>
    <xf numFmtId="49" fontId="7" fillId="4" borderId="35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36" xfId="24" applyNumberFormat="1" applyFont="1" applyFill="1" applyBorder="1" applyAlignment="1" applyProtection="1">
      <alignment horizontal="center" vertical="center" wrapText="1"/>
      <protection locked="0"/>
    </xf>
    <xf numFmtId="49" fontId="9" fillId="10" borderId="37" xfId="0" applyNumberFormat="1" applyFont="1" applyFill="1" applyBorder="1" applyAlignment="1" applyProtection="1">
      <alignment horizontal="center" vertical="center" wrapText="1"/>
      <protection locked="0"/>
    </xf>
    <xf numFmtId="166" fontId="7" fillId="10" borderId="38" xfId="24" applyNumberFormat="1" applyFont="1" applyFill="1" applyBorder="1" applyAlignment="1" applyProtection="1">
      <alignment horizontal="center" vertical="center" wrapText="1"/>
      <protection locked="0"/>
    </xf>
    <xf numFmtId="49" fontId="7" fillId="3" borderId="39" xfId="0" applyNumberFormat="1" applyFont="1" applyFill="1" applyBorder="1" applyAlignment="1" applyProtection="1">
      <alignment horizontal="center" vertical="center" wrapText="1"/>
      <protection locked="0"/>
    </xf>
    <xf numFmtId="166" fontId="7" fillId="3" borderId="40" xfId="24" applyNumberFormat="1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 applyProtection="1">
      <alignment horizontal="center" vertical="center" wrapText="1"/>
      <protection locked="0"/>
    </xf>
    <xf numFmtId="166" fontId="3" fillId="3" borderId="40" xfId="24" applyNumberFormat="1" applyFont="1" applyFill="1" applyBorder="1" applyAlignment="1" applyProtection="1">
      <alignment horizontal="center" vertical="center" wrapText="1"/>
      <protection locked="0"/>
    </xf>
    <xf numFmtId="49" fontId="7" fillId="0" borderId="3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166" fontId="7" fillId="3" borderId="40" xfId="24" applyNumberFormat="1" applyFont="1" applyFill="1" applyBorder="1" applyAlignment="1" applyProtection="1">
      <alignment horizontal="center" vertical="center" wrapText="1"/>
      <protection locked="0"/>
    </xf>
    <xf numFmtId="49" fontId="3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11" fillId="10" borderId="39" xfId="0" applyNumberFormat="1" applyFont="1" applyFill="1" applyBorder="1" applyAlignment="1" applyProtection="1">
      <alignment horizontal="center" vertical="center" wrapText="1"/>
      <protection locked="0"/>
    </xf>
    <xf numFmtId="166" fontId="7" fillId="10" borderId="40" xfId="24" applyNumberFormat="1" applyFont="1" applyFill="1" applyBorder="1" applyAlignment="1" applyProtection="1">
      <alignment horizontal="center" vertical="center" wrapText="1"/>
      <protection locked="0"/>
    </xf>
    <xf numFmtId="49" fontId="3" fillId="0" borderId="39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166" fontId="3" fillId="3" borderId="43" xfId="24" applyNumberFormat="1" applyFont="1" applyFill="1" applyBorder="1" applyAlignment="1" applyProtection="1">
      <alignment horizontal="center" vertical="center" wrapText="1"/>
      <protection locked="0"/>
    </xf>
    <xf numFmtId="0" fontId="3" fillId="0" borderId="39" xfId="1" applyFont="1" applyFill="1" applyBorder="1" applyAlignment="1">
      <alignment horizontal="center" vertical="center" wrapText="1"/>
    </xf>
    <xf numFmtId="49" fontId="7" fillId="10" borderId="39" xfId="0" applyNumberFormat="1" applyFont="1" applyFill="1" applyBorder="1" applyAlignment="1" applyProtection="1">
      <alignment horizontal="center" vertical="center" wrapText="1"/>
      <protection locked="0"/>
    </xf>
    <xf numFmtId="166" fontId="7" fillId="9" borderId="40" xfId="24" applyNumberFormat="1" applyFont="1" applyFill="1" applyBorder="1" applyAlignment="1" applyProtection="1">
      <alignment horizontal="center" vertical="center" wrapText="1"/>
      <protection locked="0"/>
    </xf>
    <xf numFmtId="49" fontId="3" fillId="0" borderId="33" xfId="0" applyNumberFormat="1" applyFont="1" applyBorder="1" applyAlignment="1" applyProtection="1">
      <alignment horizontal="center" vertical="center" wrapText="1"/>
      <protection locked="0"/>
    </xf>
    <xf numFmtId="49" fontId="7" fillId="10" borderId="35" xfId="0" applyNumberFormat="1" applyFont="1" applyFill="1" applyBorder="1" applyAlignment="1" applyProtection="1">
      <alignment horizontal="center" vertical="center" wrapText="1"/>
      <protection locked="0"/>
    </xf>
    <xf numFmtId="166" fontId="7" fillId="10" borderId="36" xfId="24" applyNumberFormat="1" applyFont="1" applyFill="1" applyBorder="1" applyAlignment="1" applyProtection="1">
      <alignment horizontal="center" vertical="center" wrapText="1"/>
      <protection locked="0"/>
    </xf>
    <xf numFmtId="49" fontId="3" fillId="3" borderId="37" xfId="0" applyNumberFormat="1" applyFont="1" applyFill="1" applyBorder="1" applyAlignment="1" applyProtection="1">
      <alignment horizontal="center" vertical="center" wrapText="1"/>
      <protection locked="0"/>
    </xf>
    <xf numFmtId="166" fontId="7" fillId="3" borderId="38" xfId="24" applyNumberFormat="1" applyFont="1" applyFill="1" applyBorder="1" applyAlignment="1" applyProtection="1">
      <alignment horizontal="center" vertical="center" wrapText="1"/>
      <protection locked="0"/>
    </xf>
    <xf numFmtId="166" fontId="3" fillId="3" borderId="38" xfId="24" applyNumberFormat="1" applyFont="1" applyFill="1" applyBorder="1" applyAlignment="1" applyProtection="1">
      <alignment horizontal="center" vertical="center" wrapText="1"/>
      <protection locked="0"/>
    </xf>
    <xf numFmtId="49" fontId="7" fillId="6" borderId="39" xfId="0" applyNumberFormat="1" applyFont="1" applyFill="1" applyBorder="1" applyAlignment="1" applyProtection="1">
      <alignment horizontal="center" vertical="center" wrapText="1"/>
      <protection locked="0"/>
    </xf>
    <xf numFmtId="166" fontId="7" fillId="6" borderId="40" xfId="24" applyNumberFormat="1" applyFont="1" applyFill="1" applyBorder="1" applyAlignment="1" applyProtection="1">
      <alignment horizontal="center" vertical="center" wrapText="1"/>
      <protection locked="0"/>
    </xf>
    <xf numFmtId="49" fontId="7" fillId="6" borderId="33" xfId="0" applyNumberFormat="1" applyFont="1" applyFill="1" applyBorder="1" applyAlignment="1" applyProtection="1">
      <alignment horizontal="center" vertical="center" wrapText="1"/>
      <protection locked="0"/>
    </xf>
    <xf numFmtId="166" fontId="7" fillId="6" borderId="34" xfId="24" applyNumberFormat="1" applyFont="1" applyFill="1" applyBorder="1" applyAlignment="1" applyProtection="1">
      <alignment horizontal="center" vertical="center" wrapText="1"/>
      <protection locked="0"/>
    </xf>
    <xf numFmtId="49" fontId="7" fillId="6" borderId="44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45" xfId="0" applyNumberFormat="1" applyFont="1" applyFill="1" applyBorder="1" applyAlignment="1" applyProtection="1">
      <alignment horizontal="center" vertical="center"/>
      <protection locked="0"/>
    </xf>
    <xf numFmtId="166" fontId="7" fillId="6" borderId="45" xfId="24" applyNumberFormat="1" applyFont="1" applyFill="1" applyBorder="1" applyAlignment="1" applyProtection="1">
      <alignment horizontal="center" vertical="center" wrapText="1"/>
      <protection locked="0"/>
    </xf>
    <xf numFmtId="166" fontId="7" fillId="6" borderId="46" xfId="24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26">
    <cellStyle name="Excel_BuiltIn_Акцент2" xfId="1" xr:uid="{00000000-0005-0000-0000-000000000000}"/>
    <cellStyle name="Normal" xfId="2" xr:uid="{00000000-0005-0000-0000-000001000000}"/>
    <cellStyle name="xl46" xfId="25" xr:uid="{00000000-0005-0000-0000-000002000000}"/>
    <cellStyle name="Гиперссылка" xfId="3" builtinId="8"/>
    <cellStyle name="Обычный" xfId="0" builtinId="0"/>
    <cellStyle name="Обычный 10" xfId="4" xr:uid="{00000000-0005-0000-0000-000005000000}"/>
    <cellStyle name="Обычный 11" xfId="5" xr:uid="{00000000-0005-0000-0000-000006000000}"/>
    <cellStyle name="Обычный 12" xfId="6" xr:uid="{00000000-0005-0000-0000-000007000000}"/>
    <cellStyle name="Обычный 13" xfId="7" xr:uid="{00000000-0005-0000-0000-000008000000}"/>
    <cellStyle name="Обычный 14" xfId="8" xr:uid="{00000000-0005-0000-0000-000009000000}"/>
    <cellStyle name="Обычный 15" xfId="9" xr:uid="{00000000-0005-0000-0000-00000A000000}"/>
    <cellStyle name="Обычный 16" xfId="10" xr:uid="{00000000-0005-0000-0000-00000B000000}"/>
    <cellStyle name="Обычный 17" xfId="11" xr:uid="{00000000-0005-0000-0000-00000C000000}"/>
    <cellStyle name="Обычный 18" xfId="12" xr:uid="{00000000-0005-0000-0000-00000D000000}"/>
    <cellStyle name="Обычный 19" xfId="13" xr:uid="{00000000-0005-0000-0000-00000E000000}"/>
    <cellStyle name="Обычный 2" xfId="14" xr:uid="{00000000-0005-0000-0000-00000F000000}"/>
    <cellStyle name="Обычный 20" xfId="15" xr:uid="{00000000-0005-0000-0000-000010000000}"/>
    <cellStyle name="Обычный 21" xfId="16" xr:uid="{00000000-0005-0000-0000-000011000000}"/>
    <cellStyle name="Обычный 3" xfId="17" xr:uid="{00000000-0005-0000-0000-000012000000}"/>
    <cellStyle name="Обычный 4" xfId="18" xr:uid="{00000000-0005-0000-0000-000013000000}"/>
    <cellStyle name="Обычный 5" xfId="19" xr:uid="{00000000-0005-0000-0000-000014000000}"/>
    <cellStyle name="Обычный 6" xfId="20" xr:uid="{00000000-0005-0000-0000-000015000000}"/>
    <cellStyle name="Обычный 7" xfId="21" xr:uid="{00000000-0005-0000-0000-000016000000}"/>
    <cellStyle name="Обычный 8" xfId="22" xr:uid="{00000000-0005-0000-0000-000017000000}"/>
    <cellStyle name="Обычный 9" xfId="23" xr:uid="{00000000-0005-0000-0000-000018000000}"/>
    <cellStyle name="Финансовый 2" xfId="24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EE2A325F57B7A8464CD6A39565291F9A6190EB43297432CFDEC66C988214870B84DF015B41F3313679BA7F913F79C975F2BDA4765497F751k7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Q146"/>
  <sheetViews>
    <sheetView showZeros="0" tabSelected="1" zoomScaleNormal="100" workbookViewId="0">
      <pane ySplit="7" topLeftCell="A8" activePane="bottomLeft" state="frozen"/>
      <selection pane="bottomLeft" activeCell="H73" sqref="H73"/>
    </sheetView>
  </sheetViews>
  <sheetFormatPr defaultRowHeight="15.75" x14ac:dyDescent="0.25"/>
  <cols>
    <col min="1" max="1" width="30.5703125" style="1" customWidth="1"/>
    <col min="2" max="2" width="80.140625" style="1" customWidth="1"/>
    <col min="3" max="3" width="16.28515625" style="1" customWidth="1"/>
    <col min="4" max="4" width="15.28515625" style="1" customWidth="1"/>
    <col min="5" max="5" width="13.7109375" style="1" customWidth="1"/>
    <col min="6" max="251" width="9.140625" style="1" customWidth="1"/>
  </cols>
  <sheetData>
    <row r="1" spans="1:5" ht="20.25" x14ac:dyDescent="0.25">
      <c r="A1" s="152" t="s">
        <v>0</v>
      </c>
      <c r="B1" s="152"/>
      <c r="C1" s="152"/>
      <c r="D1" s="152"/>
      <c r="E1" s="152"/>
    </row>
    <row r="2" spans="1:5" ht="18.75" x14ac:dyDescent="0.25">
      <c r="A2" s="153" t="s">
        <v>273</v>
      </c>
      <c r="B2" s="153"/>
      <c r="C2" s="153"/>
      <c r="D2" s="153"/>
      <c r="E2" s="153"/>
    </row>
    <row r="3" spans="1:5" ht="16.5" thickBot="1" x14ac:dyDescent="0.3">
      <c r="A3" s="2"/>
      <c r="B3" s="3"/>
      <c r="C3" s="4"/>
      <c r="D3" s="5"/>
      <c r="E3" s="5"/>
    </row>
    <row r="4" spans="1:5" ht="79.5" thickBot="1" x14ac:dyDescent="0.3">
      <c r="A4" s="103" t="s">
        <v>1</v>
      </c>
      <c r="B4" s="104" t="s">
        <v>2</v>
      </c>
      <c r="C4" s="105" t="s">
        <v>3</v>
      </c>
      <c r="D4" s="106" t="s">
        <v>4</v>
      </c>
      <c r="E4" s="107" t="s">
        <v>5</v>
      </c>
    </row>
    <row r="5" spans="1:5" x14ac:dyDescent="0.25">
      <c r="A5" s="108">
        <v>1</v>
      </c>
      <c r="B5" s="109">
        <v>2</v>
      </c>
      <c r="C5" s="110" t="s">
        <v>6</v>
      </c>
      <c r="D5" s="111">
        <v>5</v>
      </c>
      <c r="E5" s="112">
        <v>6</v>
      </c>
    </row>
    <row r="6" spans="1:5" ht="16.5" thickBot="1" x14ac:dyDescent="0.3">
      <c r="A6" s="113"/>
      <c r="B6" s="6" t="s">
        <v>7</v>
      </c>
      <c r="C6" s="7"/>
      <c r="D6" s="8"/>
      <c r="E6" s="114"/>
    </row>
    <row r="7" spans="1:5" ht="16.5" thickBot="1" x14ac:dyDescent="0.3">
      <c r="A7" s="115" t="s">
        <v>8</v>
      </c>
      <c r="B7" s="9" t="s">
        <v>9</v>
      </c>
      <c r="C7" s="10">
        <f>C8+C23</f>
        <v>1182872.8</v>
      </c>
      <c r="D7" s="10">
        <f>D8+D23</f>
        <v>1325876.6000000001</v>
      </c>
      <c r="E7" s="116">
        <f t="shared" ref="E7:E34" si="0">IF(C7&gt;0,D7/C7*100,0)</f>
        <v>112.08953321100967</v>
      </c>
    </row>
    <row r="8" spans="1:5" x14ac:dyDescent="0.25">
      <c r="A8" s="117"/>
      <c r="B8" s="89" t="s">
        <v>10</v>
      </c>
      <c r="C8" s="90">
        <f>SUM(C9+C11+C12+C17+C20)</f>
        <v>1099569.8</v>
      </c>
      <c r="D8" s="90">
        <f>D9+D12+D17+D20+D11</f>
        <v>1191069.6000000001</v>
      </c>
      <c r="E8" s="118">
        <f t="shared" si="0"/>
        <v>108.32141806732052</v>
      </c>
    </row>
    <row r="9" spans="1:5" x14ac:dyDescent="0.25">
      <c r="A9" s="119" t="s">
        <v>11</v>
      </c>
      <c r="B9" s="11" t="s">
        <v>12</v>
      </c>
      <c r="C9" s="12">
        <f>C10</f>
        <v>636290.5</v>
      </c>
      <c r="D9" s="12">
        <f>D10</f>
        <v>695697.1</v>
      </c>
      <c r="E9" s="120">
        <f t="shared" si="0"/>
        <v>109.33639587578314</v>
      </c>
    </row>
    <row r="10" spans="1:5" s="1" customFormat="1" x14ac:dyDescent="0.25">
      <c r="A10" s="121" t="s">
        <v>13</v>
      </c>
      <c r="B10" s="14" t="s">
        <v>14</v>
      </c>
      <c r="C10" s="15">
        <v>636290.5</v>
      </c>
      <c r="D10" s="16">
        <v>695697.1</v>
      </c>
      <c r="E10" s="122">
        <f t="shared" si="0"/>
        <v>109.33639587578314</v>
      </c>
    </row>
    <row r="11" spans="1:5" s="1" customFormat="1" ht="31.5" x14ac:dyDescent="0.25">
      <c r="A11" s="123" t="s">
        <v>15</v>
      </c>
      <c r="B11" s="124" t="s">
        <v>16</v>
      </c>
      <c r="C11" s="17">
        <v>54396</v>
      </c>
      <c r="D11" s="17">
        <v>53702.6</v>
      </c>
      <c r="E11" s="125">
        <f t="shared" si="0"/>
        <v>98.7252739171998</v>
      </c>
    </row>
    <row r="12" spans="1:5" s="1" customFormat="1" x14ac:dyDescent="0.25">
      <c r="A12" s="123" t="s">
        <v>17</v>
      </c>
      <c r="B12" s="18" t="s">
        <v>18</v>
      </c>
      <c r="C12" s="17">
        <f>SUM(C13:C16)</f>
        <v>149069.5</v>
      </c>
      <c r="D12" s="17">
        <f>SUM(D13:D16)</f>
        <v>157932.19999999998</v>
      </c>
      <c r="E12" s="125">
        <f t="shared" si="0"/>
        <v>105.94534763985925</v>
      </c>
    </row>
    <row r="13" spans="1:5" s="1" customFormat="1" ht="31.5" x14ac:dyDescent="0.25">
      <c r="A13" s="126" t="s">
        <v>19</v>
      </c>
      <c r="B13" s="19" t="s">
        <v>20</v>
      </c>
      <c r="C13" s="15">
        <v>128340.9</v>
      </c>
      <c r="D13" s="15">
        <v>129799.4</v>
      </c>
      <c r="E13" s="122">
        <f t="shared" si="0"/>
        <v>101.13642650160625</v>
      </c>
    </row>
    <row r="14" spans="1:5" s="1" customFormat="1" x14ac:dyDescent="0.25">
      <c r="A14" s="121" t="s">
        <v>21</v>
      </c>
      <c r="B14" s="14" t="s">
        <v>22</v>
      </c>
      <c r="C14" s="15">
        <v>58</v>
      </c>
      <c r="D14" s="15">
        <v>60.8</v>
      </c>
      <c r="E14" s="122">
        <f t="shared" si="0"/>
        <v>104.82758620689654</v>
      </c>
    </row>
    <row r="15" spans="1:5" s="1" customFormat="1" x14ac:dyDescent="0.25">
      <c r="A15" s="121" t="s">
        <v>23</v>
      </c>
      <c r="B15" s="14" t="s">
        <v>24</v>
      </c>
      <c r="C15" s="15">
        <v>6164.5</v>
      </c>
      <c r="D15" s="15">
        <v>7568.7</v>
      </c>
      <c r="E15" s="122">
        <f t="shared" si="0"/>
        <v>122.77881417795442</v>
      </c>
    </row>
    <row r="16" spans="1:5" s="1" customFormat="1" ht="31.5" x14ac:dyDescent="0.25">
      <c r="A16" s="121" t="s">
        <v>25</v>
      </c>
      <c r="B16" s="14" t="s">
        <v>251</v>
      </c>
      <c r="C16" s="15">
        <v>14506.1</v>
      </c>
      <c r="D16" s="15">
        <v>20503.3</v>
      </c>
      <c r="E16" s="122">
        <f t="shared" si="0"/>
        <v>141.34260759266789</v>
      </c>
    </row>
    <row r="17" spans="1:5" s="1" customFormat="1" x14ac:dyDescent="0.25">
      <c r="A17" s="123" t="s">
        <v>26</v>
      </c>
      <c r="B17" s="18" t="s">
        <v>27</v>
      </c>
      <c r="C17" s="17">
        <f>SUM(C18:C19)</f>
        <v>227033.2</v>
      </c>
      <c r="D17" s="17">
        <f>SUM(D18:D19)</f>
        <v>250560.09999999998</v>
      </c>
      <c r="E17" s="125">
        <f t="shared" si="0"/>
        <v>110.36275751740273</v>
      </c>
    </row>
    <row r="18" spans="1:5" s="1" customFormat="1" x14ac:dyDescent="0.25">
      <c r="A18" s="121" t="s">
        <v>28</v>
      </c>
      <c r="B18" s="14" t="s">
        <v>29</v>
      </c>
      <c r="C18" s="15">
        <v>81634</v>
      </c>
      <c r="D18" s="15">
        <v>89973.3</v>
      </c>
      <c r="E18" s="122">
        <f t="shared" si="0"/>
        <v>110.21547394467991</v>
      </c>
    </row>
    <row r="19" spans="1:5" s="1" customFormat="1" x14ac:dyDescent="0.25">
      <c r="A19" s="121" t="s">
        <v>30</v>
      </c>
      <c r="B19" s="14" t="s">
        <v>31</v>
      </c>
      <c r="C19" s="15">
        <v>145399.20000000001</v>
      </c>
      <c r="D19" s="15">
        <v>160586.79999999999</v>
      </c>
      <c r="E19" s="122">
        <f t="shared" si="0"/>
        <v>110.44544949353228</v>
      </c>
    </row>
    <row r="20" spans="1:5" s="1" customFormat="1" x14ac:dyDescent="0.25">
      <c r="A20" s="123" t="s">
        <v>32</v>
      </c>
      <c r="B20" s="18" t="s">
        <v>33</v>
      </c>
      <c r="C20" s="17">
        <f>SUM(C21:C22)</f>
        <v>32780.6</v>
      </c>
      <c r="D20" s="17">
        <f>SUM(D21:D22)</f>
        <v>33177.599999999999</v>
      </c>
      <c r="E20" s="125">
        <f t="shared" si="0"/>
        <v>101.21108216445091</v>
      </c>
    </row>
    <row r="21" spans="1:5" s="1" customFormat="1" ht="31.5" x14ac:dyDescent="0.25">
      <c r="A21" s="121" t="s">
        <v>34</v>
      </c>
      <c r="B21" s="14" t="s">
        <v>35</v>
      </c>
      <c r="C21" s="15">
        <v>32730.6</v>
      </c>
      <c r="D21" s="15">
        <v>33117.599999999999</v>
      </c>
      <c r="E21" s="122">
        <f t="shared" si="0"/>
        <v>101.18237979138786</v>
      </c>
    </row>
    <row r="22" spans="1:5" s="1" customFormat="1" ht="31.5" x14ac:dyDescent="0.25">
      <c r="A22" s="121" t="s">
        <v>36</v>
      </c>
      <c r="B22" s="14" t="s">
        <v>37</v>
      </c>
      <c r="C22" s="15">
        <v>50</v>
      </c>
      <c r="D22" s="15">
        <v>60</v>
      </c>
      <c r="E22" s="122">
        <f t="shared" si="0"/>
        <v>120</v>
      </c>
    </row>
    <row r="23" spans="1:5" s="20" customFormat="1" x14ac:dyDescent="0.25">
      <c r="A23" s="127"/>
      <c r="B23" s="85" t="s">
        <v>38</v>
      </c>
      <c r="C23" s="86">
        <f>C24+C34+C35+C36+C41+C62</f>
        <v>83303</v>
      </c>
      <c r="D23" s="86">
        <f>D24+D34+D35+D36+D41+D62</f>
        <v>134806.99999999997</v>
      </c>
      <c r="E23" s="128">
        <f t="shared" si="0"/>
        <v>161.82730513907057</v>
      </c>
    </row>
    <row r="24" spans="1:5" ht="31.5" x14ac:dyDescent="0.25">
      <c r="A24" s="119" t="s">
        <v>39</v>
      </c>
      <c r="B24" s="11" t="s">
        <v>40</v>
      </c>
      <c r="C24" s="12">
        <f>SUM(C25:C31)</f>
        <v>43106.399999999994</v>
      </c>
      <c r="D24" s="12">
        <f>SUM(D25:D31)</f>
        <v>61615.599999999991</v>
      </c>
      <c r="E24" s="125">
        <f t="shared" si="0"/>
        <v>142.93840357812297</v>
      </c>
    </row>
    <row r="25" spans="1:5" ht="47.25" hidden="1" x14ac:dyDescent="0.25">
      <c r="A25" s="126" t="s">
        <v>41</v>
      </c>
      <c r="B25" s="19" t="s">
        <v>42</v>
      </c>
      <c r="C25" s="16"/>
      <c r="D25" s="16"/>
      <c r="E25" s="122">
        <f t="shared" si="0"/>
        <v>0</v>
      </c>
    </row>
    <row r="26" spans="1:5" s="1" customFormat="1" ht="63" x14ac:dyDescent="0.25">
      <c r="A26" s="121" t="s">
        <v>43</v>
      </c>
      <c r="B26" s="14" t="s">
        <v>44</v>
      </c>
      <c r="C26" s="16">
        <v>14168.5</v>
      </c>
      <c r="D26" s="16">
        <v>15672.8</v>
      </c>
      <c r="E26" s="122">
        <f t="shared" si="0"/>
        <v>110.61721424286269</v>
      </c>
    </row>
    <row r="27" spans="1:5" s="1" customFormat="1" ht="63" x14ac:dyDescent="0.25">
      <c r="A27" s="121" t="s">
        <v>45</v>
      </c>
      <c r="B27" s="14" t="s">
        <v>46</v>
      </c>
      <c r="C27" s="15">
        <v>3683.6</v>
      </c>
      <c r="D27" s="15">
        <v>3837.9</v>
      </c>
      <c r="E27" s="122">
        <f t="shared" si="0"/>
        <v>104.18883700727551</v>
      </c>
    </row>
    <row r="28" spans="1:5" s="1" customFormat="1" ht="78.75" x14ac:dyDescent="0.25">
      <c r="A28" s="121" t="s">
        <v>47</v>
      </c>
      <c r="B28" s="14" t="s">
        <v>48</v>
      </c>
      <c r="C28" s="15">
        <v>797.1</v>
      </c>
      <c r="D28" s="15">
        <v>979.2</v>
      </c>
      <c r="E28" s="122">
        <f t="shared" si="0"/>
        <v>122.84531426420774</v>
      </c>
    </row>
    <row r="29" spans="1:5" s="1" customFormat="1" ht="31.5" x14ac:dyDescent="0.25">
      <c r="A29" s="121" t="s">
        <v>49</v>
      </c>
      <c r="B29" s="14" t="s">
        <v>50</v>
      </c>
      <c r="C29" s="15">
        <v>15449.7</v>
      </c>
      <c r="D29" s="15">
        <v>29756.3</v>
      </c>
      <c r="E29" s="122">
        <f t="shared" si="0"/>
        <v>192.60115083140772</v>
      </c>
    </row>
    <row r="30" spans="1:5" s="1" customFormat="1" ht="31.5" x14ac:dyDescent="0.25">
      <c r="A30" s="126" t="s">
        <v>51</v>
      </c>
      <c r="B30" s="19" t="s">
        <v>52</v>
      </c>
      <c r="C30" s="15">
        <v>50.7</v>
      </c>
      <c r="D30" s="15">
        <v>52.1</v>
      </c>
      <c r="E30" s="122">
        <f t="shared" si="0"/>
        <v>102.76134122287968</v>
      </c>
    </row>
    <row r="31" spans="1:5" s="20" customFormat="1" ht="78.75" x14ac:dyDescent="0.25">
      <c r="A31" s="123" t="s">
        <v>53</v>
      </c>
      <c r="B31" s="18" t="s">
        <v>54</v>
      </c>
      <c r="C31" s="17">
        <f>SUM(C32:C33)</f>
        <v>8956.7999999999993</v>
      </c>
      <c r="D31" s="17">
        <f>SUM(D32:D33)</f>
        <v>11317.3</v>
      </c>
      <c r="E31" s="125">
        <f t="shared" si="0"/>
        <v>126.35427831368347</v>
      </c>
    </row>
    <row r="32" spans="1:5" s="1" customFormat="1" ht="63" x14ac:dyDescent="0.25">
      <c r="A32" s="121" t="s">
        <v>55</v>
      </c>
      <c r="B32" s="14" t="s">
        <v>56</v>
      </c>
      <c r="C32" s="15">
        <v>6568.2</v>
      </c>
      <c r="D32" s="15">
        <v>8633</v>
      </c>
      <c r="E32" s="122">
        <f t="shared" si="0"/>
        <v>131.43631436314362</v>
      </c>
    </row>
    <row r="33" spans="1:5" s="1" customFormat="1" ht="94.5" x14ac:dyDescent="0.25">
      <c r="A33" s="121" t="s">
        <v>57</v>
      </c>
      <c r="B33" s="14" t="s">
        <v>58</v>
      </c>
      <c r="C33" s="15">
        <v>2388.6</v>
      </c>
      <c r="D33" s="15">
        <v>2684.3</v>
      </c>
      <c r="E33" s="122">
        <f t="shared" si="0"/>
        <v>112.37963660721763</v>
      </c>
    </row>
    <row r="34" spans="1:5" s="1" customFormat="1" x14ac:dyDescent="0.25">
      <c r="A34" s="123" t="s">
        <v>59</v>
      </c>
      <c r="B34" s="18" t="s">
        <v>60</v>
      </c>
      <c r="C34" s="17">
        <v>5636.9</v>
      </c>
      <c r="D34" s="17">
        <v>4610.8</v>
      </c>
      <c r="E34" s="125">
        <f t="shared" si="0"/>
        <v>81.796732246447519</v>
      </c>
    </row>
    <row r="35" spans="1:5" s="1" customFormat="1" x14ac:dyDescent="0.25">
      <c r="A35" s="123" t="s">
        <v>61</v>
      </c>
      <c r="B35" s="18" t="s">
        <v>62</v>
      </c>
      <c r="C35" s="17">
        <v>3603.3</v>
      </c>
      <c r="D35" s="17">
        <v>21862.6</v>
      </c>
      <c r="E35" s="125" t="s">
        <v>73</v>
      </c>
    </row>
    <row r="36" spans="1:5" s="1" customFormat="1" x14ac:dyDescent="0.25">
      <c r="A36" s="123" t="s">
        <v>63</v>
      </c>
      <c r="B36" s="18" t="s">
        <v>64</v>
      </c>
      <c r="C36" s="17">
        <f>SUM(C37:C40)</f>
        <v>21299.8</v>
      </c>
      <c r="D36" s="17">
        <f>SUM(D37:D40)</f>
        <v>25855.799999999996</v>
      </c>
      <c r="E36" s="125">
        <f>IF(C36&gt;0,D36/C36*100,0)</f>
        <v>121.38987220537281</v>
      </c>
    </row>
    <row r="37" spans="1:5" s="1" customFormat="1" ht="63" customHeight="1" x14ac:dyDescent="0.25">
      <c r="A37" s="121" t="s">
        <v>262</v>
      </c>
      <c r="B37" s="101" t="s">
        <v>263</v>
      </c>
      <c r="C37" s="102">
        <v>8</v>
      </c>
      <c r="D37" s="15">
        <v>15.3</v>
      </c>
      <c r="E37" s="122">
        <f>IF(C37&gt;0,D37/C37*100,0)</f>
        <v>191.25</v>
      </c>
    </row>
    <row r="38" spans="1:5" s="1" customFormat="1" ht="31.5" x14ac:dyDescent="0.25">
      <c r="A38" s="121" t="s">
        <v>65</v>
      </c>
      <c r="B38" s="14" t="s">
        <v>66</v>
      </c>
      <c r="C38" s="15">
        <v>8640.5</v>
      </c>
      <c r="D38" s="15">
        <v>10746.5</v>
      </c>
      <c r="E38" s="122">
        <f>IF(C38&gt;0,D38/C38*100,0)</f>
        <v>124.37358949134889</v>
      </c>
    </row>
    <row r="39" spans="1:5" s="1" customFormat="1" ht="63" x14ac:dyDescent="0.25">
      <c r="A39" s="121" t="s">
        <v>67</v>
      </c>
      <c r="B39" s="14" t="s">
        <v>68</v>
      </c>
      <c r="C39" s="15">
        <v>11651.3</v>
      </c>
      <c r="D39" s="15">
        <v>14005.9</v>
      </c>
      <c r="E39" s="122">
        <f>IF(C39&gt;0,D39/C39*100,0)</f>
        <v>120.20890372748106</v>
      </c>
    </row>
    <row r="40" spans="1:5" s="1" customFormat="1" ht="31.5" x14ac:dyDescent="0.25">
      <c r="A40" s="126" t="s">
        <v>69</v>
      </c>
      <c r="B40" s="19" t="s">
        <v>70</v>
      </c>
      <c r="C40" s="15">
        <v>1000</v>
      </c>
      <c r="D40" s="15">
        <v>1088.0999999999999</v>
      </c>
      <c r="E40" s="122">
        <f>IF(C40&gt;0,D40/C40*100,0)</f>
        <v>108.80999999999999</v>
      </c>
    </row>
    <row r="41" spans="1:5" s="1" customFormat="1" x14ac:dyDescent="0.25">
      <c r="A41" s="123" t="s">
        <v>71</v>
      </c>
      <c r="B41" s="18" t="s">
        <v>72</v>
      </c>
      <c r="C41" s="17">
        <f>SUM(C42:C61)</f>
        <v>7473.2999999999993</v>
      </c>
      <c r="D41" s="17">
        <f>SUM(D42:D61)</f>
        <v>18614.900000000001</v>
      </c>
      <c r="E41" s="125" t="s">
        <v>73</v>
      </c>
    </row>
    <row r="42" spans="1:5" s="1" customFormat="1" ht="63" x14ac:dyDescent="0.25">
      <c r="A42" s="129" t="s">
        <v>74</v>
      </c>
      <c r="B42" s="21" t="s">
        <v>75</v>
      </c>
      <c r="C42" s="15">
        <v>12.1</v>
      </c>
      <c r="D42" s="15">
        <v>16.3</v>
      </c>
      <c r="E42" s="122">
        <f t="shared" ref="E42:E47" si="1">IF(C42&gt;0,D42/C42*100,0)</f>
        <v>134.71074380165291</v>
      </c>
    </row>
    <row r="43" spans="1:5" s="1" customFormat="1" ht="94.5" x14ac:dyDescent="0.25">
      <c r="A43" s="129" t="s">
        <v>76</v>
      </c>
      <c r="B43" s="21" t="s">
        <v>77</v>
      </c>
      <c r="C43" s="15">
        <v>84</v>
      </c>
      <c r="D43" s="15">
        <v>93.5</v>
      </c>
      <c r="E43" s="122">
        <f t="shared" si="1"/>
        <v>111.30952380952381</v>
      </c>
    </row>
    <row r="44" spans="1:5" s="1" customFormat="1" ht="63" x14ac:dyDescent="0.25">
      <c r="A44" s="130" t="s">
        <v>78</v>
      </c>
      <c r="B44" s="77" t="s">
        <v>79</v>
      </c>
      <c r="C44" s="25">
        <v>14.4</v>
      </c>
      <c r="D44" s="15">
        <v>15.8</v>
      </c>
      <c r="E44" s="122">
        <f t="shared" si="1"/>
        <v>109.72222222222223</v>
      </c>
    </row>
    <row r="45" spans="1:5" s="1" customFormat="1" ht="78.75" x14ac:dyDescent="0.25">
      <c r="A45" s="131" t="s">
        <v>80</v>
      </c>
      <c r="B45" s="80" t="s">
        <v>81</v>
      </c>
      <c r="C45" s="81">
        <v>50</v>
      </c>
      <c r="D45" s="15">
        <v>6</v>
      </c>
      <c r="E45" s="122">
        <f t="shared" si="1"/>
        <v>12</v>
      </c>
    </row>
    <row r="46" spans="1:5" s="1" customFormat="1" ht="78.75" x14ac:dyDescent="0.25">
      <c r="A46" s="132" t="s">
        <v>82</v>
      </c>
      <c r="B46" s="94" t="s">
        <v>83</v>
      </c>
      <c r="C46" s="95">
        <v>6</v>
      </c>
      <c r="D46" s="25">
        <v>6.8</v>
      </c>
      <c r="E46" s="122">
        <f t="shared" si="1"/>
        <v>113.33333333333333</v>
      </c>
    </row>
    <row r="47" spans="1:5" s="1" customFormat="1" ht="63" x14ac:dyDescent="0.25">
      <c r="A47" s="133" t="s">
        <v>258</v>
      </c>
      <c r="B47" s="96" t="s">
        <v>260</v>
      </c>
      <c r="C47" s="81">
        <v>20</v>
      </c>
      <c r="D47" s="81">
        <v>20</v>
      </c>
      <c r="E47" s="134">
        <f t="shared" si="1"/>
        <v>100</v>
      </c>
    </row>
    <row r="48" spans="1:5" s="1" customFormat="1" ht="78.75" x14ac:dyDescent="0.25">
      <c r="A48" s="129" t="s">
        <v>84</v>
      </c>
      <c r="B48" s="78" t="s">
        <v>85</v>
      </c>
      <c r="C48" s="79">
        <v>167.7</v>
      </c>
      <c r="D48" s="79">
        <v>37.299999999999997</v>
      </c>
      <c r="E48" s="122">
        <f t="shared" ref="E48:E59" si="2">IF(C48&gt;0,D48/C48*100,0)</f>
        <v>22.242098986285033</v>
      </c>
    </row>
    <row r="49" spans="1:5" s="1" customFormat="1" ht="94.5" x14ac:dyDescent="0.25">
      <c r="A49" s="129" t="s">
        <v>86</v>
      </c>
      <c r="B49" s="21" t="s">
        <v>87</v>
      </c>
      <c r="C49" s="15">
        <v>1.4</v>
      </c>
      <c r="D49" s="15">
        <v>1.4</v>
      </c>
      <c r="E49" s="122">
        <f t="shared" si="2"/>
        <v>100</v>
      </c>
    </row>
    <row r="50" spans="1:5" s="1" customFormat="1" ht="78.75" x14ac:dyDescent="0.25">
      <c r="A50" s="129" t="s">
        <v>88</v>
      </c>
      <c r="B50" s="21" t="s">
        <v>89</v>
      </c>
      <c r="C50" s="15">
        <v>5.5</v>
      </c>
      <c r="D50" s="15">
        <v>6.3</v>
      </c>
      <c r="E50" s="122">
        <f t="shared" si="2"/>
        <v>114.54545454545455</v>
      </c>
    </row>
    <row r="51" spans="1:5" s="1" customFormat="1" ht="63" x14ac:dyDescent="0.25">
      <c r="A51" s="129" t="s">
        <v>90</v>
      </c>
      <c r="B51" s="21" t="s">
        <v>91</v>
      </c>
      <c r="C51" s="15">
        <v>187.2</v>
      </c>
      <c r="D51" s="15">
        <v>432.7</v>
      </c>
      <c r="E51" s="122" t="s">
        <v>73</v>
      </c>
    </row>
    <row r="52" spans="1:5" s="1" customFormat="1" ht="78.75" x14ac:dyDescent="0.25">
      <c r="A52" s="129" t="s">
        <v>92</v>
      </c>
      <c r="B52" s="21" t="s">
        <v>93</v>
      </c>
      <c r="C52" s="15">
        <v>496.8</v>
      </c>
      <c r="D52" s="15">
        <v>745.3</v>
      </c>
      <c r="E52" s="122">
        <f t="shared" si="2"/>
        <v>150.02012882447664</v>
      </c>
    </row>
    <row r="53" spans="1:5" s="1" customFormat="1" ht="47.25" x14ac:dyDescent="0.25">
      <c r="A53" s="129" t="s">
        <v>94</v>
      </c>
      <c r="B53" s="22" t="s">
        <v>95</v>
      </c>
      <c r="C53" s="15">
        <v>36.5</v>
      </c>
      <c r="D53" s="15">
        <v>36.5</v>
      </c>
      <c r="E53" s="122">
        <f t="shared" si="2"/>
        <v>100</v>
      </c>
    </row>
    <row r="54" spans="1:5" s="1" customFormat="1" ht="47.25" x14ac:dyDescent="0.25">
      <c r="A54" s="129" t="s">
        <v>96</v>
      </c>
      <c r="B54" s="22" t="s">
        <v>97</v>
      </c>
      <c r="C54" s="15">
        <v>6176.8</v>
      </c>
      <c r="D54" s="15">
        <v>11750.9</v>
      </c>
      <c r="E54" s="122">
        <f t="shared" si="2"/>
        <v>190.24252039891206</v>
      </c>
    </row>
    <row r="55" spans="1:5" s="1" customFormat="1" ht="78.75" x14ac:dyDescent="0.25">
      <c r="A55" s="129" t="s">
        <v>252</v>
      </c>
      <c r="B55" s="98" t="s">
        <v>253</v>
      </c>
      <c r="C55" s="25">
        <v>46.4</v>
      </c>
      <c r="D55" s="15">
        <v>64.7</v>
      </c>
      <c r="E55" s="122">
        <f t="shared" si="2"/>
        <v>139.43965517241381</v>
      </c>
    </row>
    <row r="56" spans="1:5" s="1" customFormat="1" ht="63" x14ac:dyDescent="0.25">
      <c r="A56" s="133" t="s">
        <v>259</v>
      </c>
      <c r="B56" s="96" t="s">
        <v>261</v>
      </c>
      <c r="C56" s="81">
        <v>38.200000000000003</v>
      </c>
      <c r="D56" s="97">
        <v>282.60000000000002</v>
      </c>
      <c r="E56" s="122" t="s">
        <v>73</v>
      </c>
    </row>
    <row r="57" spans="1:5" s="1" customFormat="1" ht="78.75" x14ac:dyDescent="0.25">
      <c r="A57" s="129" t="s">
        <v>98</v>
      </c>
      <c r="B57" s="99" t="s">
        <v>99</v>
      </c>
      <c r="C57" s="79">
        <v>30</v>
      </c>
      <c r="D57" s="15">
        <v>158.4</v>
      </c>
      <c r="E57" s="122" t="s">
        <v>73</v>
      </c>
    </row>
    <row r="58" spans="1:5" s="1" customFormat="1" ht="126" x14ac:dyDescent="0.25">
      <c r="A58" s="129" t="s">
        <v>268</v>
      </c>
      <c r="B58" s="99" t="s">
        <v>270</v>
      </c>
      <c r="C58" s="79">
        <v>0.3</v>
      </c>
      <c r="D58" s="15">
        <v>0.3</v>
      </c>
      <c r="E58" s="122">
        <f t="shared" si="2"/>
        <v>100</v>
      </c>
    </row>
    <row r="59" spans="1:5" s="1" customFormat="1" ht="84.75" customHeight="1" x14ac:dyDescent="0.25">
      <c r="A59" s="129" t="s">
        <v>269</v>
      </c>
      <c r="B59" s="99" t="s">
        <v>271</v>
      </c>
      <c r="C59" s="79"/>
      <c r="D59" s="15">
        <v>0.6</v>
      </c>
      <c r="E59" s="122">
        <f t="shared" si="2"/>
        <v>0</v>
      </c>
    </row>
    <row r="60" spans="1:5" s="1" customFormat="1" ht="94.5" x14ac:dyDescent="0.25">
      <c r="A60" s="135" t="s">
        <v>100</v>
      </c>
      <c r="B60" s="23" t="s">
        <v>101</v>
      </c>
      <c r="C60" s="15">
        <v>99.8</v>
      </c>
      <c r="D60" s="15">
        <v>4490.1000000000004</v>
      </c>
      <c r="E60" s="122" t="s">
        <v>73</v>
      </c>
    </row>
    <row r="61" spans="1:5" s="1" customFormat="1" ht="85.5" customHeight="1" x14ac:dyDescent="0.25">
      <c r="A61" s="135" t="s">
        <v>266</v>
      </c>
      <c r="B61" s="23" t="s">
        <v>267</v>
      </c>
      <c r="C61" s="15">
        <v>0.2</v>
      </c>
      <c r="D61" s="15">
        <v>449.4</v>
      </c>
      <c r="E61" s="122" t="s">
        <v>73</v>
      </c>
    </row>
    <row r="62" spans="1:5" x14ac:dyDescent="0.25">
      <c r="A62" s="136" t="s">
        <v>102</v>
      </c>
      <c r="B62" s="85" t="s">
        <v>103</v>
      </c>
      <c r="C62" s="86">
        <f>SUM(C63:C65)</f>
        <v>2183.3000000000002</v>
      </c>
      <c r="D62" s="86">
        <f>SUM(D63:D65)</f>
        <v>2247.3000000000002</v>
      </c>
      <c r="E62" s="137">
        <f>IF(C62&gt;0,D62/C62*100,0)</f>
        <v>102.93134246324371</v>
      </c>
    </row>
    <row r="63" spans="1:5" x14ac:dyDescent="0.25">
      <c r="A63" s="121" t="s">
        <v>104</v>
      </c>
      <c r="B63" s="14" t="s">
        <v>105</v>
      </c>
      <c r="C63" s="17"/>
      <c r="D63" s="15">
        <v>16.8</v>
      </c>
      <c r="E63" s="122">
        <f>IF(C63&gt;0,D63/C63*100,0)</f>
        <v>0</v>
      </c>
    </row>
    <row r="64" spans="1:5" x14ac:dyDescent="0.25">
      <c r="A64" s="121" t="s">
        <v>106</v>
      </c>
      <c r="B64" s="14" t="s">
        <v>107</v>
      </c>
      <c r="C64" s="15">
        <v>8.3000000000000007</v>
      </c>
      <c r="D64" s="15">
        <v>55.5</v>
      </c>
      <c r="E64" s="122" t="s">
        <v>73</v>
      </c>
    </row>
    <row r="65" spans="1:5" ht="16.5" thickBot="1" x14ac:dyDescent="0.3">
      <c r="A65" s="138" t="s">
        <v>108</v>
      </c>
      <c r="B65" s="24" t="s">
        <v>109</v>
      </c>
      <c r="C65" s="25">
        <v>2175</v>
      </c>
      <c r="D65" s="25">
        <v>2175</v>
      </c>
      <c r="E65" s="122">
        <f t="shared" ref="E65:E73" si="3">IF(C65&gt;0,D65/C65*100,0)</f>
        <v>100</v>
      </c>
    </row>
    <row r="66" spans="1:5" s="20" customFormat="1" ht="16.5" thickBot="1" x14ac:dyDescent="0.3">
      <c r="A66" s="139" t="s">
        <v>110</v>
      </c>
      <c r="B66" s="87" t="s">
        <v>111</v>
      </c>
      <c r="C66" s="88">
        <f>C67+C72+C74+C73</f>
        <v>3094053.8999999994</v>
      </c>
      <c r="D66" s="88">
        <f>D67+D72+D74+D73</f>
        <v>2999201.8999999994</v>
      </c>
      <c r="E66" s="140">
        <f t="shared" si="3"/>
        <v>96.934377904664174</v>
      </c>
    </row>
    <row r="67" spans="1:5" ht="31.5" x14ac:dyDescent="0.25">
      <c r="A67" s="141" t="s">
        <v>112</v>
      </c>
      <c r="B67" s="26" t="s">
        <v>113</v>
      </c>
      <c r="C67" s="27">
        <f>SUM(C68:C71)</f>
        <v>3093594.0999999996</v>
      </c>
      <c r="D67" s="27">
        <f>SUM(D68:D71)</f>
        <v>2998415.1999999997</v>
      </c>
      <c r="E67" s="142">
        <f t="shared" si="3"/>
        <v>96.92335526499744</v>
      </c>
    </row>
    <row r="68" spans="1:5" x14ac:dyDescent="0.25">
      <c r="A68" s="126" t="s">
        <v>114</v>
      </c>
      <c r="B68" s="28" t="s">
        <v>115</v>
      </c>
      <c r="C68" s="16">
        <v>565385.1</v>
      </c>
      <c r="D68" s="16">
        <v>510743.3</v>
      </c>
      <c r="E68" s="143">
        <f t="shared" si="3"/>
        <v>90.335472229459185</v>
      </c>
    </row>
    <row r="69" spans="1:5" ht="31.5" x14ac:dyDescent="0.25">
      <c r="A69" s="126" t="s">
        <v>116</v>
      </c>
      <c r="B69" s="28" t="s">
        <v>117</v>
      </c>
      <c r="C69" s="16">
        <v>1091580</v>
      </c>
      <c r="D69" s="16">
        <v>1081862.3999999999</v>
      </c>
      <c r="E69" s="143">
        <f t="shared" si="3"/>
        <v>99.109767492991793</v>
      </c>
    </row>
    <row r="70" spans="1:5" x14ac:dyDescent="0.25">
      <c r="A70" s="126" t="s">
        <v>118</v>
      </c>
      <c r="B70" s="28" t="s">
        <v>119</v>
      </c>
      <c r="C70" s="16">
        <v>1348550.2</v>
      </c>
      <c r="D70" s="16">
        <v>1317730.7</v>
      </c>
      <c r="E70" s="143">
        <f t="shared" si="3"/>
        <v>97.714619744967592</v>
      </c>
    </row>
    <row r="71" spans="1:5" x14ac:dyDescent="0.25">
      <c r="A71" s="126" t="s">
        <v>249</v>
      </c>
      <c r="B71" s="19" t="s">
        <v>120</v>
      </c>
      <c r="C71" s="16">
        <v>88078.8</v>
      </c>
      <c r="D71" s="16">
        <v>88078.8</v>
      </c>
      <c r="E71" s="143">
        <f t="shared" si="3"/>
        <v>100</v>
      </c>
    </row>
    <row r="72" spans="1:5" x14ac:dyDescent="0.25">
      <c r="A72" s="119" t="s">
        <v>250</v>
      </c>
      <c r="B72" s="11" t="s">
        <v>121</v>
      </c>
      <c r="C72" s="12">
        <v>2350.8000000000002</v>
      </c>
      <c r="D72" s="12">
        <v>2350.8000000000002</v>
      </c>
      <c r="E72" s="125">
        <f t="shared" si="3"/>
        <v>100</v>
      </c>
    </row>
    <row r="73" spans="1:5" ht="63" x14ac:dyDescent="0.25">
      <c r="A73" s="144" t="s">
        <v>122</v>
      </c>
      <c r="B73" s="29" t="s">
        <v>123</v>
      </c>
      <c r="C73" s="30">
        <v>3811.1</v>
      </c>
      <c r="D73" s="30">
        <v>4138</v>
      </c>
      <c r="E73" s="145">
        <f t="shared" si="3"/>
        <v>108.57757602791844</v>
      </c>
    </row>
    <row r="74" spans="1:5" ht="48" thickBot="1" x14ac:dyDescent="0.3">
      <c r="A74" s="146" t="s">
        <v>124</v>
      </c>
      <c r="B74" s="29" t="s">
        <v>125</v>
      </c>
      <c r="C74" s="31">
        <v>-5702.1</v>
      </c>
      <c r="D74" s="31">
        <v>-5702.1</v>
      </c>
      <c r="E74" s="147">
        <v>100</v>
      </c>
    </row>
    <row r="75" spans="1:5" ht="16.5" thickBot="1" x14ac:dyDescent="0.3">
      <c r="A75" s="148" t="s">
        <v>126</v>
      </c>
      <c r="B75" s="149"/>
      <c r="C75" s="150">
        <f>C7+C66</f>
        <v>4276926.6999999993</v>
      </c>
      <c r="D75" s="150">
        <f>D7+D66</f>
        <v>4325078.5</v>
      </c>
      <c r="E75" s="151">
        <f>IF(C75&gt;0,D75/C75*100,0)</f>
        <v>101.12585048511589</v>
      </c>
    </row>
    <row r="76" spans="1:5" x14ac:dyDescent="0.25">
      <c r="A76" s="32"/>
      <c r="B76" s="33"/>
      <c r="C76" s="34"/>
      <c r="D76" s="34"/>
      <c r="E76" s="35"/>
    </row>
    <row r="77" spans="1:5" x14ac:dyDescent="0.25">
      <c r="A77" s="36"/>
      <c r="B77" s="37" t="s">
        <v>127</v>
      </c>
      <c r="C77" s="13"/>
      <c r="D77" s="13"/>
      <c r="E77" s="38"/>
    </row>
    <row r="78" spans="1:5" x14ac:dyDescent="0.25">
      <c r="A78" s="39" t="s">
        <v>128</v>
      </c>
      <c r="B78" s="40" t="s">
        <v>129</v>
      </c>
      <c r="C78" s="92">
        <v>265197.5</v>
      </c>
      <c r="D78" s="41">
        <v>253465.1</v>
      </c>
      <c r="E78" s="42">
        <f t="shared" ref="E78:E118" si="4">IF(C78&gt;0,D78/C78*100,0)</f>
        <v>95.575976394950928</v>
      </c>
    </row>
    <row r="79" spans="1:5" ht="31.5" x14ac:dyDescent="0.25">
      <c r="A79" s="43" t="s">
        <v>130</v>
      </c>
      <c r="B79" s="44" t="s">
        <v>131</v>
      </c>
      <c r="C79" s="45">
        <v>5309.4</v>
      </c>
      <c r="D79" s="13">
        <v>5309.4</v>
      </c>
      <c r="E79" s="38">
        <f t="shared" si="4"/>
        <v>100</v>
      </c>
    </row>
    <row r="80" spans="1:5" ht="47.25" x14ac:dyDescent="0.25">
      <c r="A80" s="43" t="s">
        <v>132</v>
      </c>
      <c r="B80" s="44" t="s">
        <v>133</v>
      </c>
      <c r="C80" s="45">
        <v>5482.6</v>
      </c>
      <c r="D80" s="13">
        <v>5482.6</v>
      </c>
      <c r="E80" s="38">
        <f t="shared" si="4"/>
        <v>100</v>
      </c>
    </row>
    <row r="81" spans="1:5" ht="31.5" x14ac:dyDescent="0.25">
      <c r="A81" s="43" t="s">
        <v>134</v>
      </c>
      <c r="B81" s="44" t="s">
        <v>135</v>
      </c>
      <c r="C81" s="45">
        <v>94946.7</v>
      </c>
      <c r="D81" s="46">
        <v>93274.5</v>
      </c>
      <c r="E81" s="38">
        <f t="shared" si="4"/>
        <v>98.238801348546076</v>
      </c>
    </row>
    <row r="82" spans="1:5" x14ac:dyDescent="0.25">
      <c r="A82" s="43" t="s">
        <v>136</v>
      </c>
      <c r="B82" s="44" t="s">
        <v>137</v>
      </c>
      <c r="C82" s="45">
        <v>19.3</v>
      </c>
      <c r="D82" s="13">
        <v>19.3</v>
      </c>
      <c r="E82" s="38">
        <f t="shared" si="4"/>
        <v>100</v>
      </c>
    </row>
    <row r="83" spans="1:5" ht="31.5" x14ac:dyDescent="0.25">
      <c r="A83" s="43" t="s">
        <v>138</v>
      </c>
      <c r="B83" s="44" t="s">
        <v>139</v>
      </c>
      <c r="C83" s="45">
        <v>29125.200000000001</v>
      </c>
      <c r="D83" s="13">
        <v>29118</v>
      </c>
      <c r="E83" s="38">
        <f t="shared" si="4"/>
        <v>99.975279139714061</v>
      </c>
    </row>
    <row r="84" spans="1:5" x14ac:dyDescent="0.25">
      <c r="A84" s="43" t="s">
        <v>140</v>
      </c>
      <c r="B84" s="44" t="s">
        <v>141</v>
      </c>
      <c r="C84" s="45">
        <v>7679.3</v>
      </c>
      <c r="D84" s="13">
        <v>7679.3</v>
      </c>
      <c r="E84" s="38">
        <f t="shared" si="4"/>
        <v>100</v>
      </c>
    </row>
    <row r="85" spans="1:5" x14ac:dyDescent="0.25">
      <c r="A85" s="43" t="s">
        <v>142</v>
      </c>
      <c r="B85" s="44" t="s">
        <v>143</v>
      </c>
      <c r="C85" s="45">
        <v>1313.8</v>
      </c>
      <c r="D85" s="13"/>
      <c r="E85" s="38">
        <f t="shared" si="4"/>
        <v>0</v>
      </c>
    </row>
    <row r="86" spans="1:5" x14ac:dyDescent="0.25">
      <c r="A86" s="43" t="s">
        <v>144</v>
      </c>
      <c r="B86" s="44" t="s">
        <v>145</v>
      </c>
      <c r="C86" s="45">
        <v>121321.3</v>
      </c>
      <c r="D86" s="13">
        <v>112582.1</v>
      </c>
      <c r="E86" s="38">
        <f t="shared" si="4"/>
        <v>92.796648239014914</v>
      </c>
    </row>
    <row r="87" spans="1:5" x14ac:dyDescent="0.25">
      <c r="A87" s="39" t="s">
        <v>146</v>
      </c>
      <c r="B87" s="40" t="s">
        <v>147</v>
      </c>
      <c r="C87" s="41">
        <f>SUM(C88)</f>
        <v>2111.8000000000002</v>
      </c>
      <c r="D87" s="41">
        <f>SUM(D88)</f>
        <v>2111.8000000000002</v>
      </c>
      <c r="E87" s="42">
        <f t="shared" si="4"/>
        <v>100</v>
      </c>
    </row>
    <row r="88" spans="1:5" x14ac:dyDescent="0.25">
      <c r="A88" s="47" t="s">
        <v>148</v>
      </c>
      <c r="B88" s="48" t="s">
        <v>149</v>
      </c>
      <c r="C88" s="45">
        <v>2111.8000000000002</v>
      </c>
      <c r="D88" s="13">
        <v>2111.8000000000002</v>
      </c>
      <c r="E88" s="38">
        <f t="shared" si="4"/>
        <v>100</v>
      </c>
    </row>
    <row r="89" spans="1:5" ht="31.5" x14ac:dyDescent="0.25">
      <c r="A89" s="39" t="s">
        <v>150</v>
      </c>
      <c r="B89" s="40" t="s">
        <v>151</v>
      </c>
      <c r="C89" s="41">
        <f>SUM(C90:C92)</f>
        <v>67093.8</v>
      </c>
      <c r="D89" s="41">
        <f>SUM(D90:D92)</f>
        <v>66995.399999999994</v>
      </c>
      <c r="E89" s="42">
        <f t="shared" si="4"/>
        <v>99.853339652844213</v>
      </c>
    </row>
    <row r="90" spans="1:5" x14ac:dyDescent="0.25">
      <c r="A90" s="43" t="s">
        <v>152</v>
      </c>
      <c r="B90" s="44" t="s">
        <v>153</v>
      </c>
      <c r="C90" s="45"/>
      <c r="D90" s="13"/>
      <c r="E90" s="38">
        <f t="shared" si="4"/>
        <v>0</v>
      </c>
    </row>
    <row r="91" spans="1:5" x14ac:dyDescent="0.25">
      <c r="A91" s="43" t="s">
        <v>154</v>
      </c>
      <c r="B91" s="44" t="s">
        <v>155</v>
      </c>
      <c r="C91" s="45"/>
      <c r="D91" s="13"/>
      <c r="E91" s="38">
        <f t="shared" si="4"/>
        <v>0</v>
      </c>
    </row>
    <row r="92" spans="1:5" ht="31.5" x14ac:dyDescent="0.25">
      <c r="A92" s="43" t="s">
        <v>156</v>
      </c>
      <c r="B92" s="44" t="s">
        <v>157</v>
      </c>
      <c r="C92" s="45">
        <v>67093.8</v>
      </c>
      <c r="D92" s="13">
        <v>66995.399999999994</v>
      </c>
      <c r="E92" s="38">
        <f t="shared" si="4"/>
        <v>99.853339652844213</v>
      </c>
    </row>
    <row r="93" spans="1:5" x14ac:dyDescent="0.25">
      <c r="A93" s="39" t="s">
        <v>158</v>
      </c>
      <c r="B93" s="40" t="s">
        <v>159</v>
      </c>
      <c r="C93" s="41">
        <f>SUM(C94,C95,C96,C97,C98,C99,C100)</f>
        <v>408749.3</v>
      </c>
      <c r="D93" s="41">
        <f t="shared" ref="D93" si="5">SUM(D94,D95,D96,D97,D98,D99,D100)</f>
        <v>397034.60000000003</v>
      </c>
      <c r="E93" s="42">
        <f t="shared" si="4"/>
        <v>97.134013440512319</v>
      </c>
    </row>
    <row r="94" spans="1:5" x14ac:dyDescent="0.25">
      <c r="A94" s="43" t="s">
        <v>160</v>
      </c>
      <c r="B94" s="44" t="s">
        <v>161</v>
      </c>
      <c r="C94" s="45">
        <v>2700</v>
      </c>
      <c r="D94" s="13">
        <v>2700</v>
      </c>
      <c r="E94" s="38">
        <f t="shared" si="4"/>
        <v>100</v>
      </c>
    </row>
    <row r="95" spans="1:5" x14ac:dyDescent="0.25">
      <c r="A95" s="43" t="s">
        <v>162</v>
      </c>
      <c r="B95" s="44" t="s">
        <v>163</v>
      </c>
      <c r="C95" s="45"/>
      <c r="D95" s="13"/>
      <c r="E95" s="38">
        <f t="shared" si="4"/>
        <v>0</v>
      </c>
    </row>
    <row r="96" spans="1:5" x14ac:dyDescent="0.25">
      <c r="A96" s="43" t="s">
        <v>164</v>
      </c>
      <c r="B96" s="44" t="s">
        <v>165</v>
      </c>
      <c r="C96" s="45">
        <v>106194.2</v>
      </c>
      <c r="D96" s="13">
        <v>105461.6</v>
      </c>
      <c r="E96" s="38">
        <f t="shared" si="4"/>
        <v>99.310131815108562</v>
      </c>
    </row>
    <row r="97" spans="1:5" x14ac:dyDescent="0.25">
      <c r="A97" s="43" t="s">
        <v>166</v>
      </c>
      <c r="B97" s="44" t="s">
        <v>167</v>
      </c>
      <c r="C97" s="45"/>
      <c r="D97" s="13"/>
      <c r="E97" s="38">
        <f t="shared" si="4"/>
        <v>0</v>
      </c>
    </row>
    <row r="98" spans="1:5" x14ac:dyDescent="0.25">
      <c r="A98" s="43" t="s">
        <v>168</v>
      </c>
      <c r="B98" s="44" t="s">
        <v>169</v>
      </c>
      <c r="C98" s="45">
        <v>265992.2</v>
      </c>
      <c r="D98" s="13">
        <v>255169.3</v>
      </c>
      <c r="E98" s="38">
        <f t="shared" si="4"/>
        <v>95.93112128851898</v>
      </c>
    </row>
    <row r="99" spans="1:5" x14ac:dyDescent="0.25">
      <c r="A99" s="43" t="s">
        <v>170</v>
      </c>
      <c r="B99" s="44" t="s">
        <v>171</v>
      </c>
      <c r="C99" s="45">
        <v>9525.1</v>
      </c>
      <c r="D99" s="13">
        <v>9506.2999999999993</v>
      </c>
      <c r="E99" s="38">
        <f t="shared" si="4"/>
        <v>99.802626744076164</v>
      </c>
    </row>
    <row r="100" spans="1:5" x14ac:dyDescent="0.25">
      <c r="A100" s="43" t="s">
        <v>172</v>
      </c>
      <c r="B100" s="44" t="s">
        <v>173</v>
      </c>
      <c r="C100" s="45">
        <v>24337.8</v>
      </c>
      <c r="D100" s="13">
        <v>24197.4</v>
      </c>
      <c r="E100" s="38">
        <f t="shared" si="4"/>
        <v>99.423119591746172</v>
      </c>
    </row>
    <row r="101" spans="1:5" x14ac:dyDescent="0.25">
      <c r="A101" s="39" t="s">
        <v>174</v>
      </c>
      <c r="B101" s="40" t="s">
        <v>175</v>
      </c>
      <c r="C101" s="41">
        <f>SUM(C102:C105)</f>
        <v>1246183.5</v>
      </c>
      <c r="D101" s="41">
        <f>SUM(D102:D105)</f>
        <v>1224362.1000000001</v>
      </c>
      <c r="E101" s="42">
        <f t="shared" si="4"/>
        <v>98.248941668702898</v>
      </c>
    </row>
    <row r="102" spans="1:5" x14ac:dyDescent="0.25">
      <c r="A102" s="43" t="s">
        <v>176</v>
      </c>
      <c r="B102" s="44" t="s">
        <v>177</v>
      </c>
      <c r="C102" s="45">
        <v>339692.4</v>
      </c>
      <c r="D102" s="13">
        <v>338620.5</v>
      </c>
      <c r="E102" s="38">
        <f t="shared" si="4"/>
        <v>99.68444981400819</v>
      </c>
    </row>
    <row r="103" spans="1:5" x14ac:dyDescent="0.25">
      <c r="A103" s="43" t="s">
        <v>178</v>
      </c>
      <c r="B103" s="44" t="s">
        <v>179</v>
      </c>
      <c r="C103" s="13">
        <v>646820.5</v>
      </c>
      <c r="D103" s="13">
        <v>631908.1</v>
      </c>
      <c r="E103" s="38">
        <f t="shared" si="4"/>
        <v>97.69450720872328</v>
      </c>
    </row>
    <row r="104" spans="1:5" x14ac:dyDescent="0.25">
      <c r="A104" s="43" t="s">
        <v>180</v>
      </c>
      <c r="B104" s="44" t="s">
        <v>181</v>
      </c>
      <c r="C104" s="46">
        <v>236246.39999999999</v>
      </c>
      <c r="D104" s="13">
        <v>230423.5</v>
      </c>
      <c r="E104" s="38">
        <f t="shared" si="4"/>
        <v>97.535242865076469</v>
      </c>
    </row>
    <row r="105" spans="1:5" x14ac:dyDescent="0.25">
      <c r="A105" s="43" t="s">
        <v>182</v>
      </c>
      <c r="B105" s="44" t="s">
        <v>183</v>
      </c>
      <c r="C105" s="49">
        <v>23424.2</v>
      </c>
      <c r="D105" s="13">
        <v>23410</v>
      </c>
      <c r="E105" s="38">
        <f t="shared" si="4"/>
        <v>99.93937893289845</v>
      </c>
    </row>
    <row r="106" spans="1:5" x14ac:dyDescent="0.25">
      <c r="A106" s="39" t="s">
        <v>184</v>
      </c>
      <c r="B106" s="40" t="s">
        <v>185</v>
      </c>
      <c r="C106" s="50">
        <f>SUM(C107:C108)</f>
        <v>5.8</v>
      </c>
      <c r="D106" s="50">
        <f>SUM(D107:D108)</f>
        <v>5.8</v>
      </c>
      <c r="E106" s="51">
        <f t="shared" si="4"/>
        <v>100</v>
      </c>
    </row>
    <row r="107" spans="1:5" x14ac:dyDescent="0.25">
      <c r="A107" s="47" t="s">
        <v>186</v>
      </c>
      <c r="B107" s="48" t="s">
        <v>187</v>
      </c>
      <c r="C107" s="49">
        <v>5.8</v>
      </c>
      <c r="D107" s="46">
        <v>5.8</v>
      </c>
      <c r="E107" s="52">
        <f t="shared" si="4"/>
        <v>100</v>
      </c>
    </row>
    <row r="108" spans="1:5" x14ac:dyDescent="0.25">
      <c r="A108" s="47" t="s">
        <v>188</v>
      </c>
      <c r="B108" s="48" t="s">
        <v>189</v>
      </c>
      <c r="C108" s="49"/>
      <c r="D108" s="46"/>
      <c r="E108" s="52">
        <f t="shared" si="4"/>
        <v>0</v>
      </c>
    </row>
    <row r="109" spans="1:5" x14ac:dyDescent="0.25">
      <c r="A109" s="39" t="s">
        <v>190</v>
      </c>
      <c r="B109" s="40" t="s">
        <v>191</v>
      </c>
      <c r="C109" s="92">
        <f>SUM(C110:C115)</f>
        <v>1993261.3</v>
      </c>
      <c r="D109" s="92">
        <f>SUM(D110:D115)</f>
        <v>1958868.8000000003</v>
      </c>
      <c r="E109" s="42">
        <f t="shared" si="4"/>
        <v>98.274561393430972</v>
      </c>
    </row>
    <row r="110" spans="1:5" x14ac:dyDescent="0.25">
      <c r="A110" s="43" t="s">
        <v>192</v>
      </c>
      <c r="B110" s="44" t="s">
        <v>193</v>
      </c>
      <c r="C110" s="45">
        <v>690989.1</v>
      </c>
      <c r="D110" s="13">
        <v>690725.7</v>
      </c>
      <c r="E110" s="38">
        <f t="shared" si="4"/>
        <v>99.961880730101242</v>
      </c>
    </row>
    <row r="111" spans="1:5" x14ac:dyDescent="0.25">
      <c r="A111" s="43" t="s">
        <v>194</v>
      </c>
      <c r="B111" s="44" t="s">
        <v>195</v>
      </c>
      <c r="C111" s="45">
        <v>1017538.7</v>
      </c>
      <c r="D111" s="13">
        <v>985337.2</v>
      </c>
      <c r="E111" s="38">
        <f t="shared" si="4"/>
        <v>96.835353780647353</v>
      </c>
    </row>
    <row r="112" spans="1:5" x14ac:dyDescent="0.25">
      <c r="A112" s="43" t="s">
        <v>196</v>
      </c>
      <c r="B112" s="44" t="s">
        <v>197</v>
      </c>
      <c r="C112" s="45">
        <v>102238.6</v>
      </c>
      <c r="D112" s="13">
        <v>102238.6</v>
      </c>
      <c r="E112" s="38">
        <f t="shared" si="4"/>
        <v>100</v>
      </c>
    </row>
    <row r="113" spans="1:5" x14ac:dyDescent="0.25">
      <c r="A113" s="43" t="s">
        <v>198</v>
      </c>
      <c r="B113" s="44" t="s">
        <v>199</v>
      </c>
      <c r="C113" s="45">
        <v>96.6</v>
      </c>
      <c r="D113" s="13">
        <v>96.6</v>
      </c>
      <c r="E113" s="38">
        <f t="shared" si="4"/>
        <v>100</v>
      </c>
    </row>
    <row r="114" spans="1:5" x14ac:dyDescent="0.25">
      <c r="A114" s="43" t="s">
        <v>200</v>
      </c>
      <c r="B114" s="44" t="s">
        <v>201</v>
      </c>
      <c r="C114" s="46">
        <v>75226.2</v>
      </c>
      <c r="D114" s="46">
        <v>74483.100000000006</v>
      </c>
      <c r="E114" s="38">
        <f t="shared" si="4"/>
        <v>99.012179267329742</v>
      </c>
    </row>
    <row r="115" spans="1:5" x14ac:dyDescent="0.25">
      <c r="A115" s="43" t="s">
        <v>202</v>
      </c>
      <c r="B115" s="44" t="s">
        <v>203</v>
      </c>
      <c r="C115" s="45">
        <v>107172.1</v>
      </c>
      <c r="D115" s="13">
        <v>105987.6</v>
      </c>
      <c r="E115" s="38">
        <f t="shared" si="4"/>
        <v>98.89476832123286</v>
      </c>
    </row>
    <row r="116" spans="1:5" x14ac:dyDescent="0.25">
      <c r="A116" s="39" t="s">
        <v>204</v>
      </c>
      <c r="B116" s="40" t="s">
        <v>205</v>
      </c>
      <c r="C116" s="92">
        <f>SUM(C117,C118)</f>
        <v>175121.5</v>
      </c>
      <c r="D116" s="92">
        <f>SUM(D117,D118)</f>
        <v>172848.4</v>
      </c>
      <c r="E116" s="42">
        <f t="shared" si="4"/>
        <v>98.701986906233671</v>
      </c>
    </row>
    <row r="117" spans="1:5" x14ac:dyDescent="0.25">
      <c r="A117" s="43" t="s">
        <v>206</v>
      </c>
      <c r="B117" s="44" t="s">
        <v>207</v>
      </c>
      <c r="C117" s="45">
        <v>163439.4</v>
      </c>
      <c r="D117" s="13">
        <v>161186.4</v>
      </c>
      <c r="E117" s="38">
        <f t="shared" si="4"/>
        <v>98.621507421099196</v>
      </c>
    </row>
    <row r="118" spans="1:5" x14ac:dyDescent="0.25">
      <c r="A118" s="43" t="s">
        <v>208</v>
      </c>
      <c r="B118" s="44" t="s">
        <v>209</v>
      </c>
      <c r="C118" s="45">
        <v>11682.1</v>
      </c>
      <c r="D118" s="13">
        <v>11662</v>
      </c>
      <c r="E118" s="38">
        <f t="shared" si="4"/>
        <v>99.827941894008774</v>
      </c>
    </row>
    <row r="119" spans="1:5" x14ac:dyDescent="0.25">
      <c r="A119" s="83" t="s">
        <v>254</v>
      </c>
      <c r="B119" s="84" t="s">
        <v>257</v>
      </c>
      <c r="C119" s="82">
        <f>SUM(C120)</f>
        <v>14372.5</v>
      </c>
      <c r="D119" s="82">
        <f>SUM(D120)</f>
        <v>14372.5</v>
      </c>
      <c r="E119" s="82">
        <f>SUM(E120)</f>
        <v>100</v>
      </c>
    </row>
    <row r="120" spans="1:5" x14ac:dyDescent="0.25">
      <c r="A120" s="43" t="s">
        <v>255</v>
      </c>
      <c r="B120" s="44" t="s">
        <v>256</v>
      </c>
      <c r="C120" s="45">
        <v>14372.5</v>
      </c>
      <c r="D120" s="13">
        <v>14372.5</v>
      </c>
      <c r="E120" s="91">
        <f t="shared" ref="E120:E139" si="6">IF(C120&gt;0,D120/C120*100,0)</f>
        <v>100</v>
      </c>
    </row>
    <row r="121" spans="1:5" x14ac:dyDescent="0.25">
      <c r="A121" s="39" t="s">
        <v>210</v>
      </c>
      <c r="B121" s="40" t="s">
        <v>211</v>
      </c>
      <c r="C121" s="41">
        <f>SUM(C122,C123,C124,C125,C126)</f>
        <v>98343.7</v>
      </c>
      <c r="D121" s="41">
        <f>SUM(D122,D123,D124,D125,D126)</f>
        <v>93711.6</v>
      </c>
      <c r="E121" s="42">
        <f t="shared" si="6"/>
        <v>95.289886388248561</v>
      </c>
    </row>
    <row r="122" spans="1:5" x14ac:dyDescent="0.25">
      <c r="A122" s="43" t="s">
        <v>212</v>
      </c>
      <c r="B122" s="44" t="s">
        <v>213</v>
      </c>
      <c r="C122" s="45">
        <v>7058.5</v>
      </c>
      <c r="D122" s="13">
        <v>7058.5</v>
      </c>
      <c r="E122" s="38">
        <f t="shared" si="6"/>
        <v>100</v>
      </c>
    </row>
    <row r="123" spans="1:5" x14ac:dyDescent="0.25">
      <c r="A123" s="43" t="s">
        <v>214</v>
      </c>
      <c r="B123" s="44" t="s">
        <v>215</v>
      </c>
      <c r="C123" s="45"/>
      <c r="D123" s="13"/>
      <c r="E123" s="38">
        <f t="shared" si="6"/>
        <v>0</v>
      </c>
    </row>
    <row r="124" spans="1:5" x14ac:dyDescent="0.25">
      <c r="A124" s="43" t="s">
        <v>216</v>
      </c>
      <c r="B124" s="44" t="s">
        <v>217</v>
      </c>
      <c r="C124" s="45">
        <v>6772.2</v>
      </c>
      <c r="D124" s="13">
        <v>6736.6</v>
      </c>
      <c r="E124" s="38">
        <f t="shared" si="6"/>
        <v>99.474321490800634</v>
      </c>
    </row>
    <row r="125" spans="1:5" x14ac:dyDescent="0.25">
      <c r="A125" s="43" t="s">
        <v>218</v>
      </c>
      <c r="B125" s="44" t="s">
        <v>219</v>
      </c>
      <c r="C125" s="45">
        <v>81667.5</v>
      </c>
      <c r="D125" s="13">
        <v>77071</v>
      </c>
      <c r="E125" s="38">
        <f t="shared" si="6"/>
        <v>94.371690084795063</v>
      </c>
    </row>
    <row r="126" spans="1:5" x14ac:dyDescent="0.25">
      <c r="A126" s="53" t="s">
        <v>220</v>
      </c>
      <c r="B126" s="54" t="s">
        <v>221</v>
      </c>
      <c r="C126" s="55">
        <v>2845.5</v>
      </c>
      <c r="D126" s="56">
        <v>2845.5</v>
      </c>
      <c r="E126" s="38">
        <f t="shared" si="6"/>
        <v>100</v>
      </c>
    </row>
    <row r="127" spans="1:5" x14ac:dyDescent="0.25">
      <c r="A127" s="39" t="s">
        <v>222</v>
      </c>
      <c r="B127" s="40" t="s">
        <v>223</v>
      </c>
      <c r="C127" s="41">
        <f>SUM(C128,C129,C130)</f>
        <v>135360</v>
      </c>
      <c r="D127" s="41">
        <f>SUM(D128,D129,D130)</f>
        <v>135146.4</v>
      </c>
      <c r="E127" s="42">
        <f t="shared" si="6"/>
        <v>99.842198581560282</v>
      </c>
    </row>
    <row r="128" spans="1:5" x14ac:dyDescent="0.25">
      <c r="A128" s="43" t="s">
        <v>224</v>
      </c>
      <c r="B128" s="44" t="s">
        <v>225</v>
      </c>
      <c r="C128" s="45">
        <v>59222.2</v>
      </c>
      <c r="D128" s="13">
        <v>59222.2</v>
      </c>
      <c r="E128" s="38">
        <f t="shared" si="6"/>
        <v>100</v>
      </c>
    </row>
    <row r="129" spans="1:5" x14ac:dyDescent="0.25">
      <c r="A129" s="47" t="s">
        <v>226</v>
      </c>
      <c r="B129" s="48" t="s">
        <v>227</v>
      </c>
      <c r="C129" s="45">
        <v>71877.7</v>
      </c>
      <c r="D129" s="13">
        <v>71664.2</v>
      </c>
      <c r="E129" s="38">
        <f t="shared" si="6"/>
        <v>99.702967679822805</v>
      </c>
    </row>
    <row r="130" spans="1:5" x14ac:dyDescent="0.25">
      <c r="A130" s="47" t="s">
        <v>228</v>
      </c>
      <c r="B130" s="48" t="s">
        <v>229</v>
      </c>
      <c r="C130" s="45">
        <v>4260.1000000000004</v>
      </c>
      <c r="D130" s="13">
        <v>4260</v>
      </c>
      <c r="E130" s="38">
        <f t="shared" si="6"/>
        <v>99.997652637262021</v>
      </c>
    </row>
    <row r="131" spans="1:5" x14ac:dyDescent="0.25">
      <c r="A131" s="39" t="s">
        <v>230</v>
      </c>
      <c r="B131" s="40" t="s">
        <v>231</v>
      </c>
      <c r="C131" s="41">
        <f>SUM(C132:C134)</f>
        <v>8943.6</v>
      </c>
      <c r="D131" s="41">
        <f t="shared" ref="D131" si="7">SUM(D132:D134)</f>
        <v>8683</v>
      </c>
      <c r="E131" s="42">
        <f t="shared" si="6"/>
        <v>97.086184534192043</v>
      </c>
    </row>
    <row r="132" spans="1:5" x14ac:dyDescent="0.25">
      <c r="A132" s="47" t="s">
        <v>232</v>
      </c>
      <c r="B132" s="48" t="s">
        <v>233</v>
      </c>
      <c r="C132" s="45">
        <v>3133.1</v>
      </c>
      <c r="D132" s="13">
        <v>3133.1</v>
      </c>
      <c r="E132" s="38">
        <f t="shared" si="6"/>
        <v>100</v>
      </c>
    </row>
    <row r="133" spans="1:5" x14ac:dyDescent="0.25">
      <c r="A133" s="47" t="s">
        <v>234</v>
      </c>
      <c r="B133" s="48" t="s">
        <v>235</v>
      </c>
      <c r="C133" s="45">
        <v>5810.5</v>
      </c>
      <c r="D133" s="13">
        <v>5549.9</v>
      </c>
      <c r="E133" s="38">
        <f t="shared" si="6"/>
        <v>95.515015919456147</v>
      </c>
    </row>
    <row r="134" spans="1:5" x14ac:dyDescent="0.25">
      <c r="A134" s="47" t="s">
        <v>236</v>
      </c>
      <c r="B134" s="48" t="s">
        <v>237</v>
      </c>
      <c r="C134" s="45"/>
      <c r="D134" s="13">
        <v>0</v>
      </c>
      <c r="E134" s="57">
        <f t="shared" si="6"/>
        <v>0</v>
      </c>
    </row>
    <row r="135" spans="1:5" ht="31.5" x14ac:dyDescent="0.25">
      <c r="A135" s="39" t="s">
        <v>238</v>
      </c>
      <c r="B135" s="40" t="s">
        <v>239</v>
      </c>
      <c r="C135" s="41">
        <f>SUM(C136)</f>
        <v>0</v>
      </c>
      <c r="D135" s="41">
        <f>SUM(D136)</f>
        <v>0</v>
      </c>
      <c r="E135" s="42">
        <f t="shared" si="6"/>
        <v>0</v>
      </c>
    </row>
    <row r="136" spans="1:5" x14ac:dyDescent="0.25">
      <c r="A136" s="58" t="s">
        <v>240</v>
      </c>
      <c r="B136" s="59" t="s">
        <v>241</v>
      </c>
      <c r="C136" s="55"/>
      <c r="D136" s="56">
        <v>0</v>
      </c>
      <c r="E136" s="57">
        <f t="shared" si="6"/>
        <v>0</v>
      </c>
    </row>
    <row r="137" spans="1:5" ht="31.5" x14ac:dyDescent="0.25">
      <c r="A137" s="60" t="s">
        <v>242</v>
      </c>
      <c r="B137" s="61" t="s">
        <v>243</v>
      </c>
      <c r="C137" s="62">
        <v>0</v>
      </c>
      <c r="D137" s="63">
        <v>0</v>
      </c>
      <c r="E137" s="93">
        <f t="shared" si="6"/>
        <v>0</v>
      </c>
    </row>
    <row r="138" spans="1:5" x14ac:dyDescent="0.25">
      <c r="A138" s="64" t="s">
        <v>244</v>
      </c>
      <c r="B138" s="65" t="s">
        <v>245</v>
      </c>
      <c r="C138" s="66"/>
      <c r="D138" s="66"/>
      <c r="E138" s="35">
        <f t="shared" si="6"/>
        <v>0</v>
      </c>
    </row>
    <row r="139" spans="1:5" x14ac:dyDescent="0.25">
      <c r="A139" s="67" t="s">
        <v>246</v>
      </c>
      <c r="B139" s="68" t="s">
        <v>247</v>
      </c>
      <c r="C139" s="69">
        <f>SUM(C78,C87,C89,C93,C101,C106,C109,C116,C121,C127,C131,C119)</f>
        <v>4414744.3</v>
      </c>
      <c r="D139" s="69">
        <f>SUM(D78,D87,D89,D93,D101,D106,D109,D116,D121,D127,D131,D119)</f>
        <v>4327605.5000000009</v>
      </c>
      <c r="E139" s="70">
        <f t="shared" si="6"/>
        <v>98.026186930010894</v>
      </c>
    </row>
    <row r="140" spans="1:5" ht="31.5" x14ac:dyDescent="0.25">
      <c r="A140" s="71" t="s">
        <v>248</v>
      </c>
      <c r="B140" s="100" t="s">
        <v>272</v>
      </c>
      <c r="C140" s="72">
        <f>C75-C139</f>
        <v>-137817.60000000056</v>
      </c>
      <c r="D140" s="72">
        <f>D75-D139</f>
        <v>-2527.0000000009313</v>
      </c>
      <c r="E140" s="72"/>
    </row>
    <row r="143" spans="1:5" ht="18.75" x14ac:dyDescent="0.3">
      <c r="A143" s="154" t="s">
        <v>264</v>
      </c>
      <c r="B143" s="154"/>
      <c r="C143" s="73"/>
      <c r="D143" s="156" t="s">
        <v>265</v>
      </c>
      <c r="E143" s="156"/>
    </row>
    <row r="144" spans="1:5" x14ac:dyDescent="0.25">
      <c r="A144" s="155"/>
      <c r="B144" s="155"/>
    </row>
    <row r="145" spans="2:5" x14ac:dyDescent="0.25">
      <c r="C145" s="74"/>
      <c r="D145" s="74"/>
    </row>
    <row r="146" spans="2:5" x14ac:dyDescent="0.25">
      <c r="B146" s="75"/>
      <c r="C146" s="76"/>
      <c r="D146" s="76"/>
      <c r="E146" s="76"/>
    </row>
  </sheetData>
  <sheetProtection selectLockedCells="1" selectUnlockedCells="1"/>
  <autoFilter ref="A5:E140" xr:uid="{00000000-0009-0000-0000-000000000000}"/>
  <mergeCells count="5">
    <mergeCell ref="A1:E1"/>
    <mergeCell ref="A2:E2"/>
    <mergeCell ref="A143:B143"/>
    <mergeCell ref="A144:B144"/>
    <mergeCell ref="D143:E143"/>
  </mergeCells>
  <hyperlinks>
    <hyperlink ref="B45" r:id="rId1" xr:uid="{00000000-0004-0000-0000-000000000000}"/>
  </hyperlinks>
  <pageMargins left="0.59055118110236227" right="0.59055118110236227" top="0" bottom="0" header="0.51181102362204722" footer="0.51181102362204722"/>
  <pageSetup paperSize="9" scale="59" firstPageNumber="0" fitToHeight="3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КБ</vt:lpstr>
      <vt:lpstr>КБ!Excel_BuiltIn__FilterDatabase</vt:lpstr>
      <vt:lpstr>КБ!Excel_BuiltIn_Print_Area</vt:lpstr>
      <vt:lpstr>КБ!Print_Titles</vt:lpstr>
      <vt:lpstr>КБ!Область_печати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Klak</dc:creator>
  <cp:lastModifiedBy>Пользователь Windows</cp:lastModifiedBy>
  <cp:lastPrinted>2025-12-10T07:37:24Z</cp:lastPrinted>
  <dcterms:created xsi:type="dcterms:W3CDTF">2024-04-26T11:41:34Z</dcterms:created>
  <dcterms:modified xsi:type="dcterms:W3CDTF">2026-03-02T12:53:09Z</dcterms:modified>
</cp:coreProperties>
</file>