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3. 2025\2. Исполнение\1. исполнение на 1 число\"/>
    </mc:Choice>
  </mc:AlternateContent>
  <xr:revisionPtr revIDLastSave="0" documentId="13_ncr:1_{89D8B907-13DE-4E42-AD61-01C314E09E7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Б" sheetId="1" r:id="rId1"/>
  </sheets>
  <definedNames>
    <definedName name="_xlnm._FilterDatabase" localSheetId="0" hidden="1">КБ!$A$5:$F$138</definedName>
    <definedName name="Excel_BuiltIn__FilterDatabase" localSheetId="0">КБ!$A$5:$F$138</definedName>
    <definedName name="Excel_BuiltIn_Print_Area" localSheetId="0">КБ!$A$1:$G$141</definedName>
    <definedName name="Print_Titles" localSheetId="0">КБ!$4:$4</definedName>
    <definedName name="_xlnm.Print_Area" localSheetId="0">КБ!$A$1:$G$141</definedName>
  </definedNames>
  <calcPr calcId="181029"/>
</workbook>
</file>

<file path=xl/calcChain.xml><?xml version="1.0" encoding="utf-8"?>
<calcChain xmlns="http://schemas.openxmlformats.org/spreadsheetml/2006/main">
  <c r="F70" i="1" l="1"/>
  <c r="G70" i="1"/>
  <c r="F57" i="1"/>
  <c r="G47" i="1"/>
  <c r="G49" i="1"/>
  <c r="G50" i="1"/>
  <c r="G46" i="1"/>
  <c r="F46" i="1"/>
  <c r="G27" i="1"/>
  <c r="G53" i="1"/>
  <c r="G39" i="1"/>
  <c r="G31" i="1"/>
  <c r="G30" i="1"/>
  <c r="G36" i="1"/>
  <c r="G35" i="1"/>
  <c r="E125" i="1"/>
  <c r="D119" i="1"/>
  <c r="E119" i="1"/>
  <c r="C119" i="1"/>
  <c r="C109" i="1"/>
  <c r="D93" i="1"/>
  <c r="E78" i="1"/>
  <c r="C78" i="1"/>
  <c r="E93" i="1"/>
  <c r="E101" i="1"/>
  <c r="E109" i="1"/>
  <c r="D116" i="1"/>
  <c r="E116" i="1"/>
  <c r="F54" i="1" l="1"/>
  <c r="E42" i="1"/>
  <c r="C66" i="1"/>
  <c r="C9" i="1" l="1"/>
  <c r="C20" i="1"/>
  <c r="D125" i="1" l="1"/>
  <c r="C125" i="1"/>
  <c r="G93" i="1"/>
  <c r="C93" i="1"/>
  <c r="G55" i="1"/>
  <c r="F26" i="1"/>
  <c r="D17" i="1"/>
  <c r="F72" i="1"/>
  <c r="G72" i="1"/>
  <c r="E133" i="1"/>
  <c r="D133" i="1"/>
  <c r="G133" i="1" s="1"/>
  <c r="E32" i="1"/>
  <c r="E24" i="1" s="1"/>
  <c r="F119" i="1"/>
  <c r="D78" i="1"/>
  <c r="E9" i="1"/>
  <c r="F9" i="1" s="1"/>
  <c r="D66" i="1"/>
  <c r="D65" i="1" s="1"/>
  <c r="G15" i="1"/>
  <c r="D32" i="1"/>
  <c r="E37" i="1"/>
  <c r="C32" i="1"/>
  <c r="C24" i="1" s="1"/>
  <c r="D129" i="1"/>
  <c r="D101" i="1"/>
  <c r="C101" i="1"/>
  <c r="D9" i="1"/>
  <c r="F10" i="1"/>
  <c r="G10" i="1"/>
  <c r="F11" i="1"/>
  <c r="G11" i="1"/>
  <c r="C12" i="1"/>
  <c r="D12" i="1"/>
  <c r="E12" i="1"/>
  <c r="F13" i="1"/>
  <c r="G13" i="1"/>
  <c r="F14" i="1"/>
  <c r="G14" i="1"/>
  <c r="F15" i="1"/>
  <c r="F16" i="1"/>
  <c r="G16" i="1"/>
  <c r="C17" i="1"/>
  <c r="E17" i="1"/>
  <c r="F18" i="1"/>
  <c r="G18" i="1"/>
  <c r="F19" i="1"/>
  <c r="G19" i="1"/>
  <c r="D20" i="1"/>
  <c r="E20" i="1"/>
  <c r="F21" i="1"/>
  <c r="G21" i="1"/>
  <c r="F22" i="1"/>
  <c r="G22" i="1"/>
  <c r="F25" i="1"/>
  <c r="G25" i="1"/>
  <c r="G26" i="1"/>
  <c r="F27" i="1"/>
  <c r="F28" i="1"/>
  <c r="G28" i="1"/>
  <c r="F29" i="1"/>
  <c r="G29" i="1"/>
  <c r="F33" i="1"/>
  <c r="G33" i="1"/>
  <c r="F34" i="1"/>
  <c r="G34" i="1"/>
  <c r="F35" i="1"/>
  <c r="F36" i="1"/>
  <c r="C37" i="1"/>
  <c r="D37" i="1"/>
  <c r="F38" i="1"/>
  <c r="G38" i="1"/>
  <c r="F39" i="1"/>
  <c r="F40" i="1"/>
  <c r="G40" i="1"/>
  <c r="F41" i="1"/>
  <c r="G41" i="1"/>
  <c r="C42" i="1"/>
  <c r="D42" i="1"/>
  <c r="G42" i="1" s="1"/>
  <c r="F43" i="1"/>
  <c r="G43" i="1"/>
  <c r="F44" i="1"/>
  <c r="G44" i="1"/>
  <c r="F45" i="1"/>
  <c r="G45" i="1"/>
  <c r="F47" i="1"/>
  <c r="F49" i="1"/>
  <c r="F50" i="1"/>
  <c r="F51" i="1"/>
  <c r="G51" i="1"/>
  <c r="F52" i="1"/>
  <c r="G52" i="1"/>
  <c r="F53" i="1"/>
  <c r="F55" i="1"/>
  <c r="C61" i="1"/>
  <c r="D61" i="1"/>
  <c r="E61" i="1"/>
  <c r="F62" i="1"/>
  <c r="G62" i="1"/>
  <c r="F63" i="1"/>
  <c r="F64" i="1"/>
  <c r="G64" i="1"/>
  <c r="E66" i="1"/>
  <c r="E65" i="1" s="1"/>
  <c r="F67" i="1"/>
  <c r="G67" i="1"/>
  <c r="F68" i="1"/>
  <c r="G68" i="1"/>
  <c r="F69" i="1"/>
  <c r="G69" i="1"/>
  <c r="F71" i="1"/>
  <c r="G71" i="1"/>
  <c r="F73" i="1"/>
  <c r="G73" i="1"/>
  <c r="G76" i="1"/>
  <c r="G77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C87" i="1"/>
  <c r="D87" i="1"/>
  <c r="E87" i="1"/>
  <c r="F88" i="1"/>
  <c r="G88" i="1"/>
  <c r="C89" i="1"/>
  <c r="D89" i="1"/>
  <c r="E89" i="1"/>
  <c r="F90" i="1"/>
  <c r="G90" i="1"/>
  <c r="F91" i="1"/>
  <c r="G91" i="1"/>
  <c r="F92" i="1"/>
  <c r="G92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2" i="1"/>
  <c r="G102" i="1"/>
  <c r="F103" i="1"/>
  <c r="G103" i="1"/>
  <c r="F104" i="1"/>
  <c r="G104" i="1"/>
  <c r="F105" i="1"/>
  <c r="G105" i="1"/>
  <c r="C106" i="1"/>
  <c r="F106" i="1" s="1"/>
  <c r="D106" i="1"/>
  <c r="G106" i="1" s="1"/>
  <c r="E106" i="1"/>
  <c r="F107" i="1"/>
  <c r="G107" i="1"/>
  <c r="F108" i="1"/>
  <c r="G108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C116" i="1"/>
  <c r="F117" i="1"/>
  <c r="G117" i="1"/>
  <c r="F118" i="1"/>
  <c r="G118" i="1"/>
  <c r="F120" i="1"/>
  <c r="G120" i="1"/>
  <c r="F121" i="1"/>
  <c r="G121" i="1"/>
  <c r="F122" i="1"/>
  <c r="G122" i="1"/>
  <c r="F123" i="1"/>
  <c r="G123" i="1"/>
  <c r="F124" i="1"/>
  <c r="G124" i="1"/>
  <c r="F126" i="1"/>
  <c r="G126" i="1"/>
  <c r="F127" i="1"/>
  <c r="G127" i="1"/>
  <c r="F128" i="1"/>
  <c r="G128" i="1"/>
  <c r="C129" i="1"/>
  <c r="F130" i="1"/>
  <c r="G130" i="1"/>
  <c r="F131" i="1"/>
  <c r="G131" i="1"/>
  <c r="F132" i="1"/>
  <c r="G132" i="1"/>
  <c r="C133" i="1"/>
  <c r="F133" i="1" s="1"/>
  <c r="F134" i="1"/>
  <c r="G134" i="1"/>
  <c r="F135" i="1"/>
  <c r="F136" i="1"/>
  <c r="G136" i="1"/>
  <c r="F20" i="1"/>
  <c r="G87" i="1" l="1"/>
  <c r="G20" i="1"/>
  <c r="C137" i="1"/>
  <c r="D137" i="1"/>
  <c r="E137" i="1"/>
  <c r="G125" i="1"/>
  <c r="G12" i="1"/>
  <c r="E8" i="1"/>
  <c r="C8" i="1"/>
  <c r="F17" i="1"/>
  <c r="F89" i="1"/>
  <c r="F66" i="1"/>
  <c r="G89" i="1"/>
  <c r="F87" i="1"/>
  <c r="G37" i="1"/>
  <c r="G66" i="1"/>
  <c r="F37" i="1"/>
  <c r="F32" i="1"/>
  <c r="G32" i="1"/>
  <c r="G9" i="1"/>
  <c r="C23" i="1"/>
  <c r="F24" i="1"/>
  <c r="G61" i="1"/>
  <c r="F61" i="1"/>
  <c r="G17" i="1"/>
  <c r="F109" i="1"/>
  <c r="E23" i="1"/>
  <c r="F12" i="1"/>
  <c r="G65" i="1"/>
  <c r="F129" i="1"/>
  <c r="G129" i="1"/>
  <c r="G119" i="1"/>
  <c r="G109" i="1"/>
  <c r="F125" i="1"/>
  <c r="F93" i="1"/>
  <c r="F116" i="1"/>
  <c r="F101" i="1"/>
  <c r="G101" i="1"/>
  <c r="F78" i="1"/>
  <c r="G78" i="1"/>
  <c r="C65" i="1"/>
  <c r="F65" i="1" s="1"/>
  <c r="D24" i="1"/>
  <c r="G116" i="1"/>
  <c r="F42" i="1"/>
  <c r="D8" i="1"/>
  <c r="C7" i="1" l="1"/>
  <c r="F8" i="1"/>
  <c r="E7" i="1"/>
  <c r="E75" i="1" s="1"/>
  <c r="E138" i="1" s="1"/>
  <c r="F23" i="1"/>
  <c r="F137" i="1"/>
  <c r="G137" i="1"/>
  <c r="G8" i="1"/>
  <c r="C75" i="1"/>
  <c r="D23" i="1"/>
  <c r="G23" i="1" s="1"/>
  <c r="G24" i="1"/>
  <c r="F7" i="1" l="1"/>
  <c r="F75" i="1"/>
  <c r="C138" i="1"/>
  <c r="D7" i="1"/>
  <c r="D75" i="1" l="1"/>
  <c r="G75" i="1" s="1"/>
  <c r="G7" i="1"/>
</calcChain>
</file>

<file path=xl/sharedStrings.xml><?xml version="1.0" encoding="utf-8"?>
<sst xmlns="http://schemas.openxmlformats.org/spreadsheetml/2006/main" count="279" uniqueCount="275">
  <si>
    <t>ИСПОЛНЕНИЕ  БЮДЖЕТА БОГОРОДСКОГО МУНИЦИПАЛЬНОГО ОКРУГА</t>
  </si>
  <si>
    <t>Код по бюджетной классификации</t>
  </si>
  <si>
    <t>Наименование показателя</t>
  </si>
  <si>
    <t>Назначено на год</t>
  </si>
  <si>
    <t>Факт</t>
  </si>
  <si>
    <t>% исполнения к  год. назначениям</t>
  </si>
  <si>
    <t>3</t>
  </si>
  <si>
    <t>4</t>
  </si>
  <si>
    <t>РАЗДЕЛ 1. Д О Х О Д Ы</t>
  </si>
  <si>
    <t>000  1  00 0000 0000 000</t>
  </si>
  <si>
    <t>НАЛОГОВЫЕ И НЕНАЛОГОВЫЕ ДОХОДЫ</t>
  </si>
  <si>
    <t>НАЛОГОВЫЕ  ДОХОДЫ</t>
  </si>
  <si>
    <t>000 1 01 00000 00 0000 000</t>
  </si>
  <si>
    <t>НАЛОГИ НА ПРИБЫЛЬ, ДОХОДЫ</t>
  </si>
  <si>
    <t xml:space="preserve">000 1 01 02000 01 0000 110 </t>
  </si>
  <si>
    <t>Налог на доходы физических лиц</t>
  </si>
  <si>
    <t>000 1 03 02000 00 0000 110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</si>
  <si>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</si>
  <si>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</si>
  <si>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</si>
  <si>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</si>
  <si>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</si>
  <si>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000 1 05 02000 00 0000 110</t>
  </si>
  <si>
    <t>Единый налог на вмененный доход для отдельных видов деятельности</t>
  </si>
  <si>
    <t>000 1 05 03000 00 0000 110</t>
  </si>
  <si>
    <t>Единый сельскохозяйственный налог</t>
  </si>
  <si>
    <t>000 1 05 04000 00 0000 110</t>
  </si>
  <si>
    <t xml:space="preserve">000 1 06 00000 00 0000 000 </t>
  </si>
  <si>
    <t>НАЛОГИ НА ИМУЩЕСТВО</t>
  </si>
  <si>
    <t xml:space="preserve">000 1 06 01000 00 0000 110 </t>
  </si>
  <si>
    <t>Налог на имущество физических лиц</t>
  </si>
  <si>
    <t xml:space="preserve">000 1 06 06000 00 0000 110 </t>
  </si>
  <si>
    <t>Земельный налог</t>
  </si>
  <si>
    <t>000 1 08 00000 00 0000 000</t>
  </si>
  <si>
    <t>ГОСУДАРСТВЕННАЯ ПОШЛИНА</t>
  </si>
  <si>
    <t>000 1 08 03000 00 0000 110</t>
  </si>
  <si>
    <t xml:space="preserve"> Государственная пошлина по делам, рассматриваемым в судах общей юрисдикции, мировыми судьями</t>
  </si>
  <si>
    <t>000 1 08 07000 00 0000 110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</si>
  <si>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</si>
  <si>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>НЕНАЛОГОВЫЕ  ДОХОДЫ</t>
  </si>
  <si>
    <t>000 1 11 00000 00 0000 000</t>
  </si>
  <si>
    <t>ДОХОДЫ ОТ ИСПОЛЬЗОВАНИЯ  ИМУЩЕСТВА, НАХОДЯЩЕГОСЯ В ГОСУДАРСТВЕННОЙ И МУНИЦИПАЛЬНОЙ СОБСТВЕННОСТИ</t>
  </si>
  <si>
    <t>000 1 11 01050 05 0000 120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</si>
  <si>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</si>
  <si>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</si>
  <si>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</si>
  <si>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000 111 05020 00 0000 120</t>
  </si>
  <si>
    <t>Доходы,получаемые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</t>
  </si>
  <si>
    <t>000 111 05030 00 0000 120</t>
  </si>
  <si>
    <t>Доходы, от сдачи в аренду имущества, находящегося в оперативном управлении органов государственной власти, органов местного самоуправления, государственными внебюджетными фондами и созданных ими учреждений (за исключением имущества бюджетных и автономных учреждений)</t>
  </si>
  <si>
    <t>000 111 05070 00 0000 120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</si>
  <si>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</si>
  <si>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</si>
  <si>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</si>
  <si>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000 111 07000 00 0000 120</t>
  </si>
  <si>
    <t>Платежи от государственных и муниципальных унитарных предприятий</t>
  </si>
  <si>
    <t>000 111 09000  00 0000 120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</si>
  <si>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</si>
  <si>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000 111 09044 00 0000 120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</si>
  <si>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</si>
  <si>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</si>
  <si>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</si>
  <si>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</si>
  <si>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</si>
  <si>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 xml:space="preserve">000 1 13 00000 00 0000 000 </t>
  </si>
  <si>
    <t>Доходы от оказания платных услуг  и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</si>
  <si>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</si>
  <si>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</si>
  <si>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000 1 14 02000 00 0000 440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</si>
  <si>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</si>
  <si>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</si>
  <si>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</si>
  <si>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</si>
  <si>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</si>
  <si>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000 1 14 13040 00 0000 410</t>
  </si>
  <si>
    <t>Доходы от приватизации имущества, находящегося в государственной и муниципальной собственности</t>
  </si>
  <si>
    <t>000 1 16 00000 00 0000 000</t>
  </si>
  <si>
    <t>ШТРАФЫ, САНКЦИИ, ВОЗМЕЩЕНИЕ УЩЕРБА</t>
  </si>
  <si>
    <t>более 200</t>
  </si>
  <si>
    <t>000 1 1 601053 00 0000 140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</si>
  <si>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</si>
  <si>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000 1 16 01063 00 0000 140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</si>
  <si>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</si>
  <si>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000 1 16 01073 00 0000 140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</si>
  <si>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</si>
  <si>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000 1 16 01083 00 0000 140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</si>
  <si>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</si>
  <si>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000 1 16 01093 00 0000 140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</si>
  <si>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</si>
  <si>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000 1 16 01133 00 0000 140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</si>
  <si>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</si>
  <si>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000 1 16 01143 00 0000 140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</si>
  <si>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</si>
  <si>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000 1 16 01153 00 0000 140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</si>
  <si>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</si>
  <si>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000 1 16 01173 00 0000 140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</si>
  <si>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</si>
  <si>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000 1 16 01193 00 0000 140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</si>
  <si>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</si>
  <si>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000 1 16 01203 00 0000 140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</si>
  <si>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</si>
  <si>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000 1 16 02020 00 0000 140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</si>
  <si>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</si>
  <si>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</si>
  <si>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</si>
  <si>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000 1 16 10030 14 0000 140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</si>
  <si>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</si>
  <si>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000 1 16 11050 00 0000 140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</si>
  <si>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</si>
  <si>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000 1 17 00000 00 0000 000</t>
  </si>
  <si>
    <t xml:space="preserve">ПРОЧИЕ НЕНАЛОГОВЫЕ ДОХОДЫ </t>
  </si>
  <si>
    <t>000 1 17 01000 00 0000 180</t>
  </si>
  <si>
    <t>Невыясненные поступления</t>
  </si>
  <si>
    <t>000 1 17 05000 00 0000 180</t>
  </si>
  <si>
    <t>Прочие неналоговые доходы</t>
  </si>
  <si>
    <t>000 1 17 15020 00 0000 150</t>
  </si>
  <si>
    <t>Инициативные платежи, зачисляемые в бюджеты муниципальных округов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</si>
  <si>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</si>
  <si>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</si>
  <si>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</si>
  <si>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</si>
  <si>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</si>
  <si>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</si>
  <si>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</si>
  <si>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</si>
  <si>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000 2 02 30000 00 0000 151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</si>
  <si>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</si>
  <si>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</si>
  <si>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</si>
  <si>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</si>
  <si>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</si>
  <si>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</si>
  <si>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</si>
  <si>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000 8 50 0000 00 0000 000</t>
  </si>
  <si>
    <t>РАЗДЕЛ 2. Р А С Х О Д Ы</t>
  </si>
  <si>
    <t>0100</t>
  </si>
  <si>
    <t>ОБЩЕГОСУДАРСТВЕННЫЕ ВОПРОСЫ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</si>
  <si>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</si>
  <si>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</si>
  <si>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</si>
  <si>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</si>
  <si>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</si>
  <si>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 , высших  исполнительных органов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</si>
  <si>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</si>
  <si>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</si>
  <si>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</si>
  <si>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</si>
  <si>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</si>
  <si>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</si>
  <si>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</si>
  <si>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</si>
  <si>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</si>
  <si>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</si>
  <si>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</si>
  <si>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</si>
  <si>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</si>
  <si>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</si>
  <si>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</si>
  <si>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 И ПРАВООХРАНИТЕЛЬНАЯ ДЕЯТЕЛЬНОСТЬ</t>
  </si>
  <si>
    <t>0302</t>
  </si>
  <si>
    <t>Органы внутренних дел</t>
  </si>
  <si>
    <t>0309</t>
  </si>
  <si>
    <t>Гражданская оборона</t>
  </si>
  <si>
    <t>0310</t>
  </si>
  <si>
    <t>Защита населения и территории от 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</si>
  <si>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</si>
  <si>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</si>
  <si>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</si>
  <si>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</si>
  <si>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</si>
  <si>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</si>
  <si>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</si>
  <si>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</si>
  <si>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</si>
  <si>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</si>
  <si>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</si>
  <si>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</si>
  <si>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</si>
  <si>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</si>
  <si>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</si>
  <si>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</si>
  <si>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</si>
  <si>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</si>
  <si>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</si>
  <si>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</si>
  <si>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</si>
  <si>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</si>
  <si>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</si>
  <si>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</si>
  <si>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</si>
  <si>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</si>
  <si>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</si>
  <si>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</si>
  <si>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0602</t>
  </si>
  <si>
    <t>Сбор, удаление отходов и очистка сточных вод</t>
  </si>
  <si>
    <t>0603</t>
  </si>
  <si>
    <t>Охрана объектов растительного и животного мира и среды их обитания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</si>
  <si>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</si>
  <si>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</si>
  <si>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</si>
  <si>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</si>
  <si>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</si>
  <si>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</si>
  <si>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</si>
  <si>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</si>
  <si>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</si>
  <si>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 и повышение квалификации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</si>
  <si>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</si>
  <si>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</si>
  <si>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</si>
  <si>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</si>
  <si>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</si>
  <si>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</si>
  <si>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</si>
  <si>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 xml:space="preserve">Культура </t>
  </si>
  <si>
    <t>0804</t>
  </si>
  <si>
    <t>Другие 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</si>
  <si>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</si>
  <si>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</si>
  <si>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</si>
  <si>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</si>
  <si>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</si>
  <si>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</si>
  <si>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</si>
  <si>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</si>
  <si>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</si>
  <si>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</si>
  <si>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</si>
  <si>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</si>
  <si>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</si>
  <si>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</si>
  <si>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</si>
  <si>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</si>
  <si>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</si>
  <si>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</si>
  <si>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</si>
  <si>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</si>
  <si>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</si>
  <si>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</si>
  <si>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</si>
  <si>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</si>
  <si>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</si>
  <si>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</si>
  <si>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</si>
  <si>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</si>
  <si>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</si>
  <si>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                (МУНИЦИПАЛЬНОГО) ДОЛГА</t>
  </si>
  <si>
    <t>1301</t>
  </si>
  <si>
    <t>Обслуживание государственного ( 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</si>
  <si>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</si>
  <si>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</si>
  <si>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</si>
  <si>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</si>
  <si>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9600</t>
  </si>
  <si>
    <t>РАСХОДЫ БЮДЖЕТА - ВСЕГО</t>
  </si>
  <si>
    <t>7900</t>
  </si>
  <si>
    <t xml:space="preserve">                                                                                                                           ПРОФИЦИТ БЮДЖЕТА (со знаком "плюс")   ДЕФИЦИТ БЮДЖЕТА (со знаком "минус")</t>
  </si>
  <si>
    <t>Зам.главы администрации - начальник финансового управления</t>
  </si>
  <si>
    <t>Солуянова С.А.</t>
  </si>
  <si>
    <t>Месячный отчет</t>
  </si>
  <si>
    <t>000 1 16 01103 00 0000 140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</si>
  <si>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</si>
  <si>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000 2 02 40000 00 0000 151</t>
  </si>
  <si>
    <t>000 2 07 00000 00 0000 000</t>
  </si>
  <si>
    <t>000 2 08 00000 00 0000 000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</si>
  <si>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</si>
  <si>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00 1 16 01194 01 000 140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</si>
  <si>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</si>
  <si>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Налог ,взимаемый в связи с применением патентной системы налогообложения</t>
  </si>
  <si>
    <t>на 01.02.2025 г.</t>
  </si>
  <si>
    <t>Назначено на квартал</t>
  </si>
  <si>
    <t>000 1 16 07090 00 0000 140</t>
  </si>
  <si>
    <t>Более 200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</si>
  <si>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</si>
  <si>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% исполнения к квартальным назначениям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</si>
</sst>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\-??_р_._-;_-@_-"/>
    <numFmt numFmtId="165" formatCode="0.0_ ;[Red]\-0.0\ "/>
    <numFmt numFmtId="166" formatCode="#,##0.0_ ;\-#,##0.0\ "/>
    <numFmt numFmtId="167" formatCode="?"/>
  </numFmts>
  <fonts count="17" x14ac:knownFonts="1">
    <font>
      <sz val="10"/>
      <color indexed="8"/>
      <name val="Arial Cy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8"/>
      <color indexed="12"/>
      <name val="Arial Cyr"/>
    </font>
    <font>
      <sz val="11"/>
      <color indexed="9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rgb="FFDCEFF4"/>
        <bgColor indexed="41"/>
      </patternFill>
    </fill>
    <fill>
      <patternFill patternType="solid">
        <fgColor rgb="FFDCEFF4"/>
        <bgColor indexed="26"/>
      </patternFill>
    </fill>
    <fill>
      <patternFill patternType="solid">
        <fgColor theme="8" tint="0.59999389629810485"/>
        <bgColor indexed="41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13" fillId="2" borderId="0"/>
    <xf numFmtId="0" fontId="1" fillId="0" borderId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/>
  </cellStyleXfs>
  <cellXfs count="141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 wrapText="1"/>
    </xf>
    <xf numFmtId="49" fontId="6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vertical="top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49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166" fontId="7" fillId="4" borderId="7" xfId="24" applyNumberFormat="1" applyFont="1" applyFill="1" applyBorder="1" applyAlignment="1" applyProtection="1">
      <alignment horizontal="center" vertical="center" wrapText="1"/>
      <protection locked="0"/>
    </xf>
    <xf numFmtId="49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166" fontId="7" fillId="5" borderId="8" xfId="24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166" fontId="7" fillId="3" borderId="9" xfId="24" applyNumberFormat="1" applyFont="1" applyFill="1" applyBorder="1" applyAlignment="1" applyProtection="1">
      <alignment horizontal="center" vertical="center" wrapText="1"/>
      <protection locked="0"/>
    </xf>
    <xf numFmtId="166" fontId="3" fillId="3" borderId="9" xfId="24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6" fontId="3" fillId="0" borderId="9" xfId="24" applyNumberFormat="1" applyFont="1" applyBorder="1" applyAlignment="1" applyProtection="1">
      <alignment horizontal="center" vertical="center" wrapText="1"/>
      <protection locked="0"/>
    </xf>
    <xf numFmtId="166" fontId="3" fillId="3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166" fontId="7" fillId="0" borderId="9" xfId="24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49" fontId="11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vertical="center" wrapText="1"/>
      <protection locked="0"/>
    </xf>
    <xf numFmtId="166" fontId="7" fillId="5" borderId="9" xfId="2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167" fontId="3" fillId="0" borderId="10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66" fontId="3" fillId="0" borderId="6" xfId="24" applyNumberFormat="1" applyFont="1" applyBorder="1" applyAlignment="1" applyProtection="1">
      <alignment horizontal="center" vertical="center" wrapText="1"/>
      <protection locked="0"/>
    </xf>
    <xf numFmtId="166" fontId="3" fillId="3" borderId="6" xfId="24" applyNumberFormat="1" applyFont="1" applyFill="1" applyBorder="1" applyAlignment="1" applyProtection="1">
      <alignment horizontal="center" vertical="center" wrapText="1"/>
      <protection locked="0"/>
    </xf>
    <xf numFmtId="49" fontId="7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 wrapText="1"/>
      <protection locked="0"/>
    </xf>
    <xf numFmtId="166" fontId="7" fillId="5" borderId="7" xfId="24" applyNumberFormat="1" applyFont="1" applyFill="1" applyBorder="1" applyAlignment="1" applyProtection="1">
      <alignment horizontal="center" vertical="center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166" fontId="7" fillId="3" borderId="8" xfId="24" applyNumberFormat="1" applyFont="1" applyFill="1" applyBorder="1" applyAlignment="1" applyProtection="1">
      <alignment horizontal="center" vertical="center" wrapText="1"/>
      <protection locked="0"/>
    </xf>
    <xf numFmtId="166" fontId="3" fillId="3" borderId="8" xfId="24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2" applyFont="1" applyBorder="1" applyAlignment="1">
      <alignment horizontal="left" vertical="center" wrapText="1" readingOrder="1"/>
    </xf>
    <xf numFmtId="49" fontId="7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9" xfId="2" applyFont="1" applyFill="1" applyBorder="1" applyAlignment="1">
      <alignment horizontal="left" vertical="center" wrapText="1" readingOrder="1"/>
    </xf>
    <xf numFmtId="166" fontId="7" fillId="6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6" xfId="24" applyNumberFormat="1" applyFont="1" applyFill="1" applyBorder="1" applyAlignment="1" applyProtection="1">
      <alignment horizontal="center" vertical="center" wrapText="1"/>
      <protection locked="0"/>
    </xf>
    <xf numFmtId="49" fontId="7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7" xfId="0" applyNumberFormat="1" applyFont="1" applyFill="1" applyBorder="1" applyAlignment="1" applyProtection="1">
      <alignment horizontal="center" vertical="center"/>
      <protection locked="0"/>
    </xf>
    <xf numFmtId="166" fontId="7" fillId="6" borderId="7" xfId="24" applyNumberFormat="1" applyFont="1" applyFill="1" applyBorder="1" applyAlignment="1" applyProtection="1">
      <alignment horizontal="center" vertical="center" wrapText="1"/>
      <protection locked="0"/>
    </xf>
    <xf numFmtId="166" fontId="7" fillId="6" borderId="12" xfId="24" applyNumberFormat="1" applyFont="1" applyFill="1" applyBorder="1" applyAlignment="1" applyProtection="1">
      <alignment horizontal="center" vertical="center" wrapText="1"/>
      <protection locked="0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left" vertical="center"/>
    </xf>
    <xf numFmtId="166" fontId="7" fillId="3" borderId="8" xfId="24" applyNumberFormat="1" applyFont="1" applyFill="1" applyBorder="1" applyAlignment="1">
      <alignment horizontal="center" vertical="center" wrapText="1"/>
    </xf>
    <xf numFmtId="166" fontId="7" fillId="3" borderId="5" xfId="24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6" fontId="3" fillId="3" borderId="14" xfId="24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166" fontId="7" fillId="5" borderId="9" xfId="24" applyNumberFormat="1" applyFont="1" applyFill="1" applyBorder="1" applyAlignment="1">
      <alignment horizontal="center" vertical="center" wrapText="1"/>
    </xf>
    <xf numFmtId="166" fontId="7" fillId="5" borderId="14" xfId="24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166" fontId="3" fillId="3" borderId="15" xfId="24" applyNumberFormat="1" applyFont="1" applyFill="1" applyBorder="1" applyAlignment="1">
      <alignment horizontal="center" vertical="center" wrapText="1"/>
    </xf>
    <xf numFmtId="166" fontId="3" fillId="0" borderId="9" xfId="24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66" fontId="3" fillId="0" borderId="15" xfId="24" applyNumberFormat="1" applyFont="1" applyBorder="1" applyAlignment="1">
      <alignment horizontal="center" vertical="center" wrapText="1"/>
    </xf>
    <xf numFmtId="166" fontId="7" fillId="5" borderId="15" xfId="24" applyNumberFormat="1" applyFont="1" applyFill="1" applyBorder="1" applyAlignment="1">
      <alignment horizontal="center" vertical="center" wrapText="1"/>
    </xf>
    <xf numFmtId="166" fontId="7" fillId="5" borderId="16" xfId="24" applyNumberFormat="1" applyFont="1" applyFill="1" applyBorder="1" applyAlignment="1">
      <alignment horizontal="center" vertical="center" wrapText="1"/>
    </xf>
    <xf numFmtId="166" fontId="3" fillId="0" borderId="14" xfId="24" applyNumberFormat="1" applyFont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166" fontId="3" fillId="3" borderId="17" xfId="24" applyNumberFormat="1" applyFont="1" applyFill="1" applyBorder="1" applyAlignment="1">
      <alignment horizontal="center" vertical="center" wrapText="1"/>
    </xf>
    <xf numFmtId="166" fontId="3" fillId="3" borderId="6" xfId="24" applyNumberFormat="1" applyFont="1" applyFill="1" applyBorder="1" applyAlignment="1">
      <alignment horizontal="center" vertical="center" wrapText="1"/>
    </xf>
    <xf numFmtId="166" fontId="7" fillId="3" borderId="14" xfId="24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6" fontId="7" fillId="3" borderId="3" xfId="24" applyNumberFormat="1" applyFont="1" applyFill="1" applyBorder="1" applyAlignment="1" applyProtection="1">
      <alignment horizontal="center" vertical="center" wrapText="1"/>
      <protection locked="0"/>
    </xf>
    <xf numFmtId="49" fontId="3" fillId="7" borderId="11" xfId="0" applyNumberFormat="1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vertical="center" wrapText="1"/>
    </xf>
    <xf numFmtId="166" fontId="3" fillId="7" borderId="19" xfId="24" applyNumberFormat="1" applyFont="1" applyFill="1" applyBorder="1" applyAlignment="1">
      <alignment horizontal="center" vertical="center" wrapText="1"/>
    </xf>
    <xf numFmtId="166" fontId="3" fillId="7" borderId="20" xfId="24" applyNumberFormat="1" applyFont="1" applyFill="1" applyBorder="1" applyAlignment="1">
      <alignment horizontal="center" vertical="center" wrapText="1"/>
    </xf>
    <xf numFmtId="166" fontId="7" fillId="5" borderId="18" xfId="24" applyNumberFormat="1" applyFont="1" applyFill="1" applyBorder="1" applyAlignment="1">
      <alignment horizontal="center" vertical="center" wrapText="1"/>
    </xf>
    <xf numFmtId="166" fontId="7" fillId="5" borderId="19" xfId="24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6" fontId="3" fillId="3" borderId="3" xfId="24" applyNumberFormat="1" applyFont="1" applyFill="1" applyBorder="1" applyAlignment="1">
      <alignment horizontal="center" vertical="center" wrapText="1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6" borderId="18" xfId="0" applyNumberFormat="1" applyFont="1" applyFill="1" applyBorder="1" applyAlignment="1">
      <alignment horizontal="center" vertical="center" wrapText="1"/>
    </xf>
    <xf numFmtId="166" fontId="7" fillId="6" borderId="7" xfId="24" applyNumberFormat="1" applyFont="1" applyFill="1" applyBorder="1" applyAlignment="1">
      <alignment horizontal="center" vertical="center" wrapText="1"/>
    </xf>
    <xf numFmtId="166" fontId="7" fillId="6" borderId="18" xfId="24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left" vertical="center" wrapText="1"/>
    </xf>
    <xf numFmtId="166" fontId="11" fillId="3" borderId="23" xfId="24" applyNumberFormat="1" applyFont="1" applyFill="1" applyBorder="1" applyAlignment="1">
      <alignment horizontal="center" vertical="center" wrapText="1"/>
    </xf>
    <xf numFmtId="0" fontId="3" fillId="0" borderId="21" xfId="0" applyFont="1" applyBorder="1"/>
    <xf numFmtId="0" fontId="15" fillId="0" borderId="0" xfId="0" applyFont="1"/>
    <xf numFmtId="0" fontId="15" fillId="0" borderId="0" xfId="0" applyFont="1" applyAlignment="1">
      <alignment horizontal="right"/>
    </xf>
    <xf numFmtId="4" fontId="3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164" fontId="3" fillId="0" borderId="0" xfId="24" applyFont="1"/>
    <xf numFmtId="166" fontId="7" fillId="8" borderId="9" xfId="24" applyNumberFormat="1" applyFont="1" applyFill="1" applyBorder="1" applyAlignment="1" applyProtection="1">
      <alignment horizontal="center" vertical="center" wrapText="1"/>
      <protection locked="0"/>
    </xf>
    <xf numFmtId="166" fontId="7" fillId="9" borderId="9" xfId="24" applyNumberFormat="1" applyFont="1" applyFill="1" applyBorder="1" applyAlignment="1" applyProtection="1">
      <alignment horizontal="center" vertical="center" wrapText="1"/>
      <protection locked="0"/>
    </xf>
    <xf numFmtId="166" fontId="3" fillId="0" borderId="15" xfId="24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left" vertical="center" wrapText="1"/>
    </xf>
    <xf numFmtId="166" fontId="3" fillId="0" borderId="8" xfId="24" applyNumberFormat="1" applyFont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Border="1" applyAlignment="1">
      <alignment horizontal="center" vertical="center"/>
    </xf>
    <xf numFmtId="0" fontId="3" fillId="0" borderId="24" xfId="3" applyNumberFormat="1" applyFont="1" applyFill="1" applyBorder="1" applyAlignment="1" applyProtection="1">
      <alignment wrapText="1"/>
    </xf>
    <xf numFmtId="166" fontId="3" fillId="0" borderId="24" xfId="24" applyNumberFormat="1" applyFont="1" applyBorder="1" applyAlignment="1" applyProtection="1">
      <alignment horizontal="center" vertical="center" wrapText="1"/>
      <protection locked="0"/>
    </xf>
    <xf numFmtId="166" fontId="7" fillId="10" borderId="9" xfId="24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15" fillId="0" borderId="0" xfId="0" applyFont="1" applyAlignment="1">
      <alignment horizontal="left"/>
    </xf>
  </cellXfs>
  <cellStyles count="25">
    <cellStyle name="Excel_BuiltIn_Акцент2" xfId="1" xr:uid="{00000000-0005-0000-0000-000000000000}"/>
    <cellStyle name="Normal" xfId="2" xr:uid="{00000000-0005-0000-0000-000001000000}"/>
    <cellStyle name="Гиперссылка" xfId="3" builtinId="8"/>
    <cellStyle name="Обычный" xfId="0" builtinId="0"/>
    <cellStyle name="Обычный 10" xfId="4" xr:uid="{00000000-0005-0000-0000-000004000000}"/>
    <cellStyle name="Обычный 11" xfId="5" xr:uid="{00000000-0005-0000-0000-000005000000}"/>
    <cellStyle name="Обычный 12" xfId="6" xr:uid="{00000000-0005-0000-0000-000006000000}"/>
    <cellStyle name="Обычный 13" xfId="7" xr:uid="{00000000-0005-0000-0000-000007000000}"/>
    <cellStyle name="Обычный 14" xfId="8" xr:uid="{00000000-0005-0000-0000-000008000000}"/>
    <cellStyle name="Обычный 15" xfId="9" xr:uid="{00000000-0005-0000-0000-000009000000}"/>
    <cellStyle name="Обычный 16" xfId="10" xr:uid="{00000000-0005-0000-0000-00000A000000}"/>
    <cellStyle name="Обычный 17" xfId="11" xr:uid="{00000000-0005-0000-0000-00000B000000}"/>
    <cellStyle name="Обычный 18" xfId="12" xr:uid="{00000000-0005-0000-0000-00000C000000}"/>
    <cellStyle name="Обычный 19" xfId="13" xr:uid="{00000000-0005-0000-0000-00000D000000}"/>
    <cellStyle name="Обычный 2" xfId="14" xr:uid="{00000000-0005-0000-0000-00000E000000}"/>
    <cellStyle name="Обычный 20" xfId="15" xr:uid="{00000000-0005-0000-0000-00000F000000}"/>
    <cellStyle name="Обычный 21" xfId="16" xr:uid="{00000000-0005-0000-0000-000010000000}"/>
    <cellStyle name="Обычный 3" xfId="17" xr:uid="{00000000-0005-0000-0000-000011000000}"/>
    <cellStyle name="Обычный 4" xfId="18" xr:uid="{00000000-0005-0000-0000-000012000000}"/>
    <cellStyle name="Обычный 5" xfId="19" xr:uid="{00000000-0005-0000-0000-000013000000}"/>
    <cellStyle name="Обычный 6" xfId="20" xr:uid="{00000000-0005-0000-0000-000014000000}"/>
    <cellStyle name="Обычный 7" xfId="21" xr:uid="{00000000-0005-0000-0000-000015000000}"/>
    <cellStyle name="Обычный 8" xfId="22" xr:uid="{00000000-0005-0000-0000-000016000000}"/>
    <cellStyle name="Обычный 9" xfId="23" xr:uid="{00000000-0005-0000-0000-000017000000}"/>
    <cellStyle name="Финансовый 2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E2A325F57B7A8464CD6A39565291F9A6190EB43297432CFDEC66C988214870B84DF015B41F3313679BA7F913F79C975F2BDA4765497F751k7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144"/>
  <sheetViews>
    <sheetView showZeros="0" tabSelected="1" zoomScale="80" zoomScaleNormal="80" workbookViewId="0">
      <pane ySplit="7" topLeftCell="A8" activePane="bottomLeft" state="frozen"/>
      <selection pane="bottomLeft" activeCell="I4" sqref="I4"/>
    </sheetView>
  </sheetViews>
  <sheetFormatPr defaultRowHeight="15.75" x14ac:dyDescent="0.25"/>
  <cols>
    <col min="1" max="1" width="28.42578125" style="1" customWidth="1"/>
    <col min="2" max="2" width="64.7109375" style="1" customWidth="1"/>
    <col min="3" max="3" width="14" style="1" customWidth="1"/>
    <col min="4" max="4" width="14.7109375" style="1" customWidth="1"/>
    <col min="5" max="5" width="14.28515625" style="1" customWidth="1"/>
    <col min="6" max="6" width="10" style="1" customWidth="1"/>
    <col min="7" max="7" width="11" style="1" customWidth="1"/>
    <col min="8" max="254" width="9.140625" style="1" customWidth="1"/>
  </cols>
  <sheetData>
    <row r="1" spans="1:7" ht="21.75" customHeight="1" x14ac:dyDescent="0.25">
      <c r="A1" s="138" t="s">
        <v>0</v>
      </c>
      <c r="B1" s="138"/>
      <c r="C1" s="138"/>
      <c r="D1" s="138"/>
      <c r="E1" s="138"/>
      <c r="F1" s="138"/>
      <c r="G1" s="138"/>
    </row>
    <row r="2" spans="1:7" ht="18.75" x14ac:dyDescent="0.25">
      <c r="A2" s="139" t="s">
        <v>269</v>
      </c>
      <c r="B2" s="139"/>
      <c r="C2" s="139"/>
      <c r="D2" s="139"/>
      <c r="E2" s="139"/>
      <c r="F2" s="139"/>
      <c r="G2" s="139"/>
    </row>
    <row r="3" spans="1:7" x14ac:dyDescent="0.25">
      <c r="A3" s="2"/>
      <c r="B3" s="3"/>
      <c r="C3" s="4"/>
      <c r="D3" s="4"/>
      <c r="E3" s="5"/>
      <c r="F3" s="5"/>
    </row>
    <row r="4" spans="1:7" ht="132" customHeight="1" x14ac:dyDescent="0.25">
      <c r="A4" s="6" t="s">
        <v>1</v>
      </c>
      <c r="B4" s="7" t="s">
        <v>2</v>
      </c>
      <c r="C4" s="6" t="s">
        <v>3</v>
      </c>
      <c r="D4" s="8" t="s">
        <v>270</v>
      </c>
      <c r="E4" s="8" t="s">
        <v>4</v>
      </c>
      <c r="F4" s="9" t="s">
        <v>5</v>
      </c>
      <c r="G4" s="10" t="s">
        <v>274</v>
      </c>
    </row>
    <row r="5" spans="1:7" x14ac:dyDescent="0.25">
      <c r="A5" s="11">
        <v>1</v>
      </c>
      <c r="B5" s="12">
        <v>2</v>
      </c>
      <c r="C5" s="13" t="s">
        <v>6</v>
      </c>
      <c r="D5" s="13" t="s">
        <v>7</v>
      </c>
      <c r="E5" s="14">
        <v>5</v>
      </c>
      <c r="F5" s="15">
        <v>6</v>
      </c>
      <c r="G5" s="16">
        <v>7</v>
      </c>
    </row>
    <row r="6" spans="1:7" x14ac:dyDescent="0.25">
      <c r="A6" s="17"/>
      <c r="B6" s="18" t="s">
        <v>8</v>
      </c>
      <c r="C6" s="19"/>
      <c r="D6" s="19"/>
      <c r="E6" s="20"/>
      <c r="F6" s="20"/>
      <c r="G6" s="21"/>
    </row>
    <row r="7" spans="1:7" ht="26.45" customHeight="1" x14ac:dyDescent="0.25">
      <c r="A7" s="22" t="s">
        <v>9</v>
      </c>
      <c r="B7" s="23" t="s">
        <v>10</v>
      </c>
      <c r="C7" s="24">
        <f>C8+C23</f>
        <v>1181531.2</v>
      </c>
      <c r="D7" s="24">
        <f>D8+D23</f>
        <v>183420.79999999999</v>
      </c>
      <c r="E7" s="24">
        <f>E8+E23</f>
        <v>55046.600000000006</v>
      </c>
      <c r="F7" s="24">
        <f t="shared" ref="F7:F57" si="0">IF(C7&gt;0,E7/C7*100,0)</f>
        <v>4.6589205600326089</v>
      </c>
      <c r="G7" s="24">
        <f t="shared" ref="G7:G42" si="1">IF(D7&gt;0,E7/D7*100,0)</f>
        <v>30.011100158760623</v>
      </c>
    </row>
    <row r="8" spans="1:7" ht="21" customHeight="1" x14ac:dyDescent="0.25">
      <c r="A8" s="25"/>
      <c r="B8" s="26" t="s">
        <v>11</v>
      </c>
      <c r="C8" s="27">
        <f>SUM(C9+C11+C12+C17+C20)</f>
        <v>1105226.3</v>
      </c>
      <c r="D8" s="27">
        <f>D9+D12+D17+D20+D11</f>
        <v>163820.4</v>
      </c>
      <c r="E8" s="27">
        <f>E9+E12+E17+E20+E11</f>
        <v>45836.3</v>
      </c>
      <c r="F8" s="27">
        <f t="shared" si="0"/>
        <v>4.1472321098403109</v>
      </c>
      <c r="G8" s="27">
        <f t="shared" si="1"/>
        <v>27.979604493701643</v>
      </c>
    </row>
    <row r="9" spans="1:7" ht="30.75" customHeight="1" x14ac:dyDescent="0.25">
      <c r="A9" s="28" t="s">
        <v>12</v>
      </c>
      <c r="B9" s="29" t="s">
        <v>13</v>
      </c>
      <c r="C9" s="30">
        <f>C10</f>
        <v>636290.5</v>
      </c>
      <c r="D9" s="30">
        <f>D10</f>
        <v>99897.600000000006</v>
      </c>
      <c r="E9" s="30">
        <f>E10</f>
        <v>28736.7</v>
      </c>
      <c r="F9" s="31">
        <f t="shared" si="0"/>
        <v>4.5162861931774874</v>
      </c>
      <c r="G9" s="30">
        <f t="shared" si="1"/>
        <v>28.766156544301364</v>
      </c>
    </row>
    <row r="10" spans="1:7" s="1" customFormat="1" ht="23.45" customHeight="1" x14ac:dyDescent="0.25">
      <c r="A10" s="32" t="s">
        <v>14</v>
      </c>
      <c r="B10" s="33" t="s">
        <v>15</v>
      </c>
      <c r="C10" s="34">
        <v>636290.5</v>
      </c>
      <c r="D10" s="34">
        <v>99897.600000000006</v>
      </c>
      <c r="E10" s="35">
        <v>28736.7</v>
      </c>
      <c r="F10" s="35">
        <f t="shared" si="0"/>
        <v>4.5162861931774874</v>
      </c>
      <c r="G10" s="30">
        <f t="shared" si="1"/>
        <v>28.766156544301364</v>
      </c>
    </row>
    <row r="11" spans="1:7" s="1" customFormat="1" ht="37.15" customHeight="1" x14ac:dyDescent="0.25">
      <c r="A11" s="36" t="s">
        <v>16</v>
      </c>
      <c r="B11" s="37" t="s">
        <v>17</v>
      </c>
      <c r="C11" s="38">
        <v>54396</v>
      </c>
      <c r="D11" s="38">
        <v>13253.8</v>
      </c>
      <c r="E11" s="38">
        <v>4604.3</v>
      </c>
      <c r="F11" s="35">
        <f t="shared" si="0"/>
        <v>8.4644091477314518</v>
      </c>
      <c r="G11" s="30">
        <f t="shared" si="1"/>
        <v>34.739470944182052</v>
      </c>
    </row>
    <row r="12" spans="1:7" s="1" customFormat="1" ht="24" customHeight="1" x14ac:dyDescent="0.25">
      <c r="A12" s="36" t="s">
        <v>18</v>
      </c>
      <c r="B12" s="39" t="s">
        <v>19</v>
      </c>
      <c r="C12" s="38">
        <f>SUM(C13:C16)</f>
        <v>151069.5</v>
      </c>
      <c r="D12" s="38">
        <f>SUM(D13:D16)</f>
        <v>24049.5</v>
      </c>
      <c r="E12" s="38">
        <f>SUM(E13:E16)</f>
        <v>7823.5</v>
      </c>
      <c r="F12" s="35">
        <f t="shared" si="0"/>
        <v>5.1787422345344361</v>
      </c>
      <c r="G12" s="30">
        <f t="shared" si="1"/>
        <v>32.530821846608035</v>
      </c>
    </row>
    <row r="13" spans="1:7" s="1" customFormat="1" ht="37.15" customHeight="1" x14ac:dyDescent="0.25">
      <c r="A13" s="40" t="s">
        <v>20</v>
      </c>
      <c r="B13" s="41" t="s">
        <v>21</v>
      </c>
      <c r="C13" s="34">
        <v>128398.9</v>
      </c>
      <c r="D13" s="34">
        <v>15753.7</v>
      </c>
      <c r="E13" s="34">
        <v>1883.1</v>
      </c>
      <c r="F13" s="35">
        <f t="shared" si="0"/>
        <v>1.4666013493885073</v>
      </c>
      <c r="G13" s="30">
        <f t="shared" si="1"/>
        <v>11.953382380012313</v>
      </c>
    </row>
    <row r="14" spans="1:7" s="1" customFormat="1" ht="31.5" x14ac:dyDescent="0.25">
      <c r="A14" s="32" t="s">
        <v>22</v>
      </c>
      <c r="B14" s="33" t="s">
        <v>23</v>
      </c>
      <c r="C14" s="34"/>
      <c r="D14" s="34">
        <v>0</v>
      </c>
      <c r="E14" s="34">
        <v>14.7</v>
      </c>
      <c r="F14" s="35">
        <f t="shared" si="0"/>
        <v>0</v>
      </c>
      <c r="G14" s="30">
        <f t="shared" si="1"/>
        <v>0</v>
      </c>
    </row>
    <row r="15" spans="1:7" s="1" customFormat="1" x14ac:dyDescent="0.25">
      <c r="A15" s="32" t="s">
        <v>24</v>
      </c>
      <c r="B15" s="33" t="s">
        <v>25</v>
      </c>
      <c r="C15" s="34">
        <v>6164.5</v>
      </c>
      <c r="D15" s="34">
        <v>3513.8</v>
      </c>
      <c r="E15" s="34">
        <v>0.6</v>
      </c>
      <c r="F15" s="35">
        <f t="shared" si="0"/>
        <v>9.7331494849541723E-3</v>
      </c>
      <c r="G15" s="30">
        <f t="shared" si="1"/>
        <v>1.7075530764414593E-2</v>
      </c>
    </row>
    <row r="16" spans="1:7" s="1" customFormat="1" ht="31.5" x14ac:dyDescent="0.25">
      <c r="A16" s="32" t="s">
        <v>26</v>
      </c>
      <c r="B16" s="33" t="s">
        <v>268</v>
      </c>
      <c r="C16" s="34">
        <v>16506.099999999999</v>
      </c>
      <c r="D16" s="34">
        <v>4782</v>
      </c>
      <c r="E16" s="34">
        <v>5925.1</v>
      </c>
      <c r="F16" s="35">
        <f t="shared" si="0"/>
        <v>35.896426169719078</v>
      </c>
      <c r="G16" s="30">
        <f t="shared" si="1"/>
        <v>123.9042241739858</v>
      </c>
    </row>
    <row r="17" spans="1:7" s="1" customFormat="1" x14ac:dyDescent="0.25">
      <c r="A17" s="36" t="s">
        <v>27</v>
      </c>
      <c r="B17" s="39" t="s">
        <v>28</v>
      </c>
      <c r="C17" s="38">
        <f>SUM(C18:C19)</f>
        <v>227033.2</v>
      </c>
      <c r="D17" s="38">
        <f>SUM(D18:D19)</f>
        <v>18656.8</v>
      </c>
      <c r="E17" s="38">
        <f>SUM(E18:E19)</f>
        <v>3234.5</v>
      </c>
      <c r="F17" s="35">
        <f t="shared" si="0"/>
        <v>1.4246815003268245</v>
      </c>
      <c r="G17" s="30">
        <f t="shared" si="1"/>
        <v>17.336842330946357</v>
      </c>
    </row>
    <row r="18" spans="1:7" s="1" customFormat="1" x14ac:dyDescent="0.25">
      <c r="A18" s="32" t="s">
        <v>29</v>
      </c>
      <c r="B18" s="33" t="s">
        <v>30</v>
      </c>
      <c r="C18" s="34">
        <v>81634</v>
      </c>
      <c r="D18" s="34">
        <v>3512.8</v>
      </c>
      <c r="E18" s="34">
        <v>1588.2</v>
      </c>
      <c r="F18" s="35">
        <f t="shared" si="0"/>
        <v>1.9455128990371657</v>
      </c>
      <c r="G18" s="30">
        <f t="shared" si="1"/>
        <v>45.211796857207922</v>
      </c>
    </row>
    <row r="19" spans="1:7" s="1" customFormat="1" x14ac:dyDescent="0.25">
      <c r="A19" s="32" t="s">
        <v>31</v>
      </c>
      <c r="B19" s="33" t="s">
        <v>32</v>
      </c>
      <c r="C19" s="34">
        <v>145399.20000000001</v>
      </c>
      <c r="D19" s="34">
        <v>15144</v>
      </c>
      <c r="E19" s="34">
        <v>1646.3</v>
      </c>
      <c r="F19" s="35">
        <f t="shared" si="0"/>
        <v>1.1322620757198114</v>
      </c>
      <c r="G19" s="30">
        <f t="shared" si="1"/>
        <v>10.870972002113048</v>
      </c>
    </row>
    <row r="20" spans="1:7" s="1" customFormat="1" ht="33" customHeight="1" x14ac:dyDescent="0.25">
      <c r="A20" s="36" t="s">
        <v>33</v>
      </c>
      <c r="B20" s="39" t="s">
        <v>34</v>
      </c>
      <c r="C20" s="38">
        <f>SUM(C21:C22)</f>
        <v>36437.1</v>
      </c>
      <c r="D20" s="38">
        <f>SUM(D21:D22)</f>
        <v>7962.7</v>
      </c>
      <c r="E20" s="38">
        <f>SUM(E21:E22)</f>
        <v>1437.3</v>
      </c>
      <c r="F20" s="35">
        <f t="shared" si="0"/>
        <v>3.9446059099105035</v>
      </c>
      <c r="G20" s="30">
        <f t="shared" si="1"/>
        <v>18.050410036796563</v>
      </c>
    </row>
    <row r="21" spans="1:7" s="1" customFormat="1" ht="39.6" customHeight="1" x14ac:dyDescent="0.25">
      <c r="A21" s="32" t="s">
        <v>35</v>
      </c>
      <c r="B21" s="33" t="s">
        <v>36</v>
      </c>
      <c r="C21" s="34">
        <v>36387.1</v>
      </c>
      <c r="D21" s="34">
        <v>7947.7</v>
      </c>
      <c r="E21" s="34">
        <v>1437.3</v>
      </c>
      <c r="F21" s="35">
        <f t="shared" si="0"/>
        <v>3.950026245565049</v>
      </c>
      <c r="G21" s="30">
        <f t="shared" si="1"/>
        <v>18.084477270153627</v>
      </c>
    </row>
    <row r="22" spans="1:7" s="1" customFormat="1" ht="55.15" customHeight="1" x14ac:dyDescent="0.25">
      <c r="A22" s="32" t="s">
        <v>37</v>
      </c>
      <c r="B22" s="33" t="s">
        <v>38</v>
      </c>
      <c r="C22" s="34">
        <v>50</v>
      </c>
      <c r="D22" s="34">
        <v>15</v>
      </c>
      <c r="E22" s="34"/>
      <c r="F22" s="35">
        <f t="shared" si="0"/>
        <v>0</v>
      </c>
      <c r="G22" s="30">
        <f t="shared" si="1"/>
        <v>0</v>
      </c>
    </row>
    <row r="23" spans="1:7" s="45" customFormat="1" ht="22.9" customHeight="1" x14ac:dyDescent="0.25">
      <c r="A23" s="42"/>
      <c r="B23" s="43" t="s">
        <v>39</v>
      </c>
      <c r="C23" s="44">
        <f>C24+C35+C36+C37+C42+C61</f>
        <v>76304.899999999994</v>
      </c>
      <c r="D23" s="44">
        <f>D24+D35+D36+D37+D42+D61</f>
        <v>19600.399999999998</v>
      </c>
      <c r="E23" s="44">
        <f>E24+E35+E36+E37+E42+E61</f>
        <v>9210.2999999999993</v>
      </c>
      <c r="F23" s="44">
        <f t="shared" si="0"/>
        <v>12.070391285487563</v>
      </c>
      <c r="G23" s="27">
        <f t="shared" si="1"/>
        <v>46.990367543519525</v>
      </c>
    </row>
    <row r="24" spans="1:7" ht="76.5" customHeight="1" x14ac:dyDescent="0.25">
      <c r="A24" s="28" t="s">
        <v>40</v>
      </c>
      <c r="B24" s="29" t="s">
        <v>41</v>
      </c>
      <c r="C24" s="30">
        <f>SUM(C25:C32)</f>
        <v>44872.7</v>
      </c>
      <c r="D24" s="30">
        <f>SUM(D25:D32)</f>
        <v>11164.8</v>
      </c>
      <c r="E24" s="30">
        <f>SUM(E25:E32)</f>
        <v>7177.2999999999993</v>
      </c>
      <c r="F24" s="35">
        <f t="shared" si="0"/>
        <v>15.994803076257947</v>
      </c>
      <c r="G24" s="30">
        <f t="shared" si="1"/>
        <v>64.285074519919746</v>
      </c>
    </row>
    <row r="25" spans="1:7" ht="75" customHeight="1" x14ac:dyDescent="0.25">
      <c r="A25" s="40" t="s">
        <v>42</v>
      </c>
      <c r="B25" s="41" t="s">
        <v>43</v>
      </c>
      <c r="C25" s="35"/>
      <c r="D25" s="35"/>
      <c r="E25" s="35"/>
      <c r="F25" s="35">
        <f t="shared" si="0"/>
        <v>0</v>
      </c>
      <c r="G25" s="30">
        <f t="shared" si="1"/>
        <v>0</v>
      </c>
    </row>
    <row r="26" spans="1:7" s="1" customFormat="1" ht="87.6" customHeight="1" x14ac:dyDescent="0.25">
      <c r="A26" s="32" t="s">
        <v>44</v>
      </c>
      <c r="B26" s="33" t="s">
        <v>45</v>
      </c>
      <c r="C26" s="35">
        <v>18237.099999999999</v>
      </c>
      <c r="D26" s="35">
        <v>4559.2</v>
      </c>
      <c r="E26" s="35">
        <v>1207</v>
      </c>
      <c r="F26" s="35">
        <f t="shared" si="0"/>
        <v>6.6183768252627893</v>
      </c>
      <c r="G26" s="30">
        <f t="shared" si="1"/>
        <v>26.473942796981927</v>
      </c>
    </row>
    <row r="27" spans="1:7" s="1" customFormat="1" ht="100.15" customHeight="1" x14ac:dyDescent="0.25">
      <c r="A27" s="32" t="s">
        <v>46</v>
      </c>
      <c r="B27" s="33" t="s">
        <v>47</v>
      </c>
      <c r="C27" s="34">
        <v>1690.9</v>
      </c>
      <c r="D27" s="34">
        <v>422.7</v>
      </c>
      <c r="E27" s="34">
        <v>482</v>
      </c>
      <c r="F27" s="35">
        <f t="shared" si="0"/>
        <v>28.505529599621504</v>
      </c>
      <c r="G27" s="30">
        <f t="shared" si="1"/>
        <v>114.02886207712326</v>
      </c>
    </row>
    <row r="28" spans="1:7" s="1" customFormat="1" ht="97.15" customHeight="1" x14ac:dyDescent="0.25">
      <c r="A28" s="32" t="s">
        <v>48</v>
      </c>
      <c r="B28" s="33" t="s">
        <v>49</v>
      </c>
      <c r="C28" s="34">
        <v>797.1</v>
      </c>
      <c r="D28" s="34">
        <v>198.6</v>
      </c>
      <c r="E28" s="34">
        <v>70.599999999999994</v>
      </c>
      <c r="F28" s="35">
        <f t="shared" si="0"/>
        <v>8.8571070129218405</v>
      </c>
      <c r="G28" s="30">
        <f t="shared" si="1"/>
        <v>35.548841893252771</v>
      </c>
    </row>
    <row r="29" spans="1:7" s="1" customFormat="1" ht="57.6" customHeight="1" x14ac:dyDescent="0.25">
      <c r="A29" s="32" t="s">
        <v>50</v>
      </c>
      <c r="B29" s="33" t="s">
        <v>51</v>
      </c>
      <c r="C29" s="34">
        <v>14887.2</v>
      </c>
      <c r="D29" s="34">
        <v>3720</v>
      </c>
      <c r="E29" s="34">
        <v>4685.3</v>
      </c>
      <c r="F29" s="35">
        <f t="shared" si="0"/>
        <v>31.472002794346821</v>
      </c>
      <c r="G29" s="30">
        <f t="shared" si="1"/>
        <v>125.9489247311828</v>
      </c>
    </row>
    <row r="30" spans="1:7" s="1" customFormat="1" ht="58.9" customHeight="1" x14ac:dyDescent="0.25">
      <c r="A30" s="40" t="s">
        <v>52</v>
      </c>
      <c r="B30" s="41" t="s">
        <v>53</v>
      </c>
      <c r="C30" s="34">
        <v>68.2</v>
      </c>
      <c r="D30" s="34">
        <v>17</v>
      </c>
      <c r="E30" s="34">
        <v>5.5</v>
      </c>
      <c r="F30" s="35" t="s">
        <v>78</v>
      </c>
      <c r="G30" s="30">
        <f t="shared" si="1"/>
        <v>32.352941176470587</v>
      </c>
    </row>
    <row r="31" spans="1:7" s="1" customFormat="1" ht="48" customHeight="1" x14ac:dyDescent="0.25">
      <c r="A31" s="32" t="s">
        <v>54</v>
      </c>
      <c r="B31" s="33" t="s">
        <v>55</v>
      </c>
      <c r="C31" s="34">
        <v>35.4</v>
      </c>
      <c r="D31" s="34"/>
      <c r="E31" s="34"/>
      <c r="F31" s="35" t="s">
        <v>78</v>
      </c>
      <c r="G31" s="30">
        <f t="shared" si="1"/>
        <v>0</v>
      </c>
    </row>
    <row r="32" spans="1:7" s="45" customFormat="1" ht="100.15" customHeight="1" x14ac:dyDescent="0.25">
      <c r="A32" s="36" t="s">
        <v>56</v>
      </c>
      <c r="B32" s="39" t="s">
        <v>57</v>
      </c>
      <c r="C32" s="38">
        <f>SUM(C33:C34)</f>
        <v>9156.7999999999993</v>
      </c>
      <c r="D32" s="38">
        <f>SUM(D33:D34)</f>
        <v>2247.3000000000002</v>
      </c>
      <c r="E32" s="38">
        <f>SUM(E33:E34)</f>
        <v>726.9</v>
      </c>
      <c r="F32" s="30">
        <f t="shared" si="0"/>
        <v>7.9383627468111131</v>
      </c>
      <c r="G32" s="30">
        <f t="shared" si="1"/>
        <v>32.345481244159657</v>
      </c>
    </row>
    <row r="33" spans="1:7" s="1" customFormat="1" ht="99" customHeight="1" x14ac:dyDescent="0.25">
      <c r="A33" s="32" t="s">
        <v>58</v>
      </c>
      <c r="B33" s="33" t="s">
        <v>59</v>
      </c>
      <c r="C33" s="34">
        <v>6568.2</v>
      </c>
      <c r="D33" s="34">
        <v>1596.8</v>
      </c>
      <c r="E33" s="34">
        <v>551.4</v>
      </c>
      <c r="F33" s="35">
        <f t="shared" si="0"/>
        <v>8.3949940623001726</v>
      </c>
      <c r="G33" s="30">
        <f t="shared" si="1"/>
        <v>34.531563126252507</v>
      </c>
    </row>
    <row r="34" spans="1:7" s="1" customFormat="1" ht="110.25" x14ac:dyDescent="0.25">
      <c r="A34" s="32" t="s">
        <v>60</v>
      </c>
      <c r="B34" s="33" t="s">
        <v>61</v>
      </c>
      <c r="C34" s="34">
        <v>2588.6</v>
      </c>
      <c r="D34" s="34">
        <v>650.5</v>
      </c>
      <c r="E34" s="34">
        <v>175.5</v>
      </c>
      <c r="F34" s="35">
        <f t="shared" si="0"/>
        <v>6.7797264930850654</v>
      </c>
      <c r="G34" s="30">
        <f t="shared" si="1"/>
        <v>26.979246733282093</v>
      </c>
    </row>
    <row r="35" spans="1:7" s="1" customFormat="1" ht="28.15" customHeight="1" x14ac:dyDescent="0.25">
      <c r="A35" s="36" t="s">
        <v>62</v>
      </c>
      <c r="B35" s="39" t="s">
        <v>63</v>
      </c>
      <c r="C35" s="38">
        <v>5636.9</v>
      </c>
      <c r="D35" s="38">
        <v>2491.6</v>
      </c>
      <c r="E35" s="38">
        <v>62.5</v>
      </c>
      <c r="F35" s="35">
        <f t="shared" si="0"/>
        <v>1.1087654561904592</v>
      </c>
      <c r="G35" s="30">
        <f t="shared" si="1"/>
        <v>2.508428319152352</v>
      </c>
    </row>
    <row r="36" spans="1:7" s="1" customFormat="1" ht="41.45" customHeight="1" x14ac:dyDescent="0.25">
      <c r="A36" s="36" t="s">
        <v>64</v>
      </c>
      <c r="B36" s="39" t="s">
        <v>65</v>
      </c>
      <c r="C36" s="38">
        <v>2531.3000000000002</v>
      </c>
      <c r="D36" s="38">
        <v>635.70000000000005</v>
      </c>
      <c r="E36" s="38">
        <v>66.8</v>
      </c>
      <c r="F36" s="35">
        <f t="shared" si="0"/>
        <v>2.6389602180697662</v>
      </c>
      <c r="G36" s="30">
        <f t="shared" si="1"/>
        <v>10.508101305647315</v>
      </c>
    </row>
    <row r="37" spans="1:7" s="1" customFormat="1" ht="33" customHeight="1" x14ac:dyDescent="0.25">
      <c r="A37" s="36" t="s">
        <v>66</v>
      </c>
      <c r="B37" s="39" t="s">
        <v>67</v>
      </c>
      <c r="C37" s="38">
        <f>SUM(C38:C41)</f>
        <v>20500</v>
      </c>
      <c r="D37" s="38">
        <f>SUM(D38:D41)</f>
        <v>4900</v>
      </c>
      <c r="E37" s="38">
        <f>SUM(E38:E41)</f>
        <v>1343.4</v>
      </c>
      <c r="F37" s="35">
        <f t="shared" si="0"/>
        <v>6.5531707317073185</v>
      </c>
      <c r="G37" s="30">
        <f t="shared" si="1"/>
        <v>27.416326530612245</v>
      </c>
    </row>
    <row r="38" spans="1:7" s="1" customFormat="1" ht="117" customHeight="1" x14ac:dyDescent="0.25">
      <c r="A38" s="32" t="s">
        <v>68</v>
      </c>
      <c r="B38" s="46" t="s">
        <v>69</v>
      </c>
      <c r="C38" s="34"/>
      <c r="D38" s="34">
        <v>0</v>
      </c>
      <c r="E38" s="34">
        <v>0</v>
      </c>
      <c r="F38" s="35">
        <f t="shared" si="0"/>
        <v>0</v>
      </c>
      <c r="G38" s="30">
        <f t="shared" si="1"/>
        <v>0</v>
      </c>
    </row>
    <row r="39" spans="1:7" s="1" customFormat="1" ht="45.6" customHeight="1" x14ac:dyDescent="0.25">
      <c r="A39" s="32" t="s">
        <v>70</v>
      </c>
      <c r="B39" s="33" t="s">
        <v>71</v>
      </c>
      <c r="C39" s="34">
        <v>11500</v>
      </c>
      <c r="D39" s="34">
        <v>2875</v>
      </c>
      <c r="E39" s="34">
        <v>903.7</v>
      </c>
      <c r="F39" s="35">
        <f t="shared" si="0"/>
        <v>7.8582608695652176</v>
      </c>
      <c r="G39" s="30">
        <f t="shared" si="1"/>
        <v>31.433043478260871</v>
      </c>
    </row>
    <row r="40" spans="1:7" s="1" customFormat="1" ht="81" customHeight="1" x14ac:dyDescent="0.25">
      <c r="A40" s="32" t="s">
        <v>72</v>
      </c>
      <c r="B40" s="33" t="s">
        <v>73</v>
      </c>
      <c r="C40" s="34">
        <v>7500</v>
      </c>
      <c r="D40" s="34">
        <v>1875</v>
      </c>
      <c r="E40" s="34">
        <v>385.2</v>
      </c>
      <c r="F40" s="35">
        <f t="shared" si="0"/>
        <v>5.1359999999999992</v>
      </c>
      <c r="G40" s="30">
        <f t="shared" si="1"/>
        <v>20.543999999999997</v>
      </c>
    </row>
    <row r="41" spans="1:7" s="1" customFormat="1" ht="45" customHeight="1" x14ac:dyDescent="0.25">
      <c r="A41" s="40" t="s">
        <v>74</v>
      </c>
      <c r="B41" s="41" t="s">
        <v>75</v>
      </c>
      <c r="C41" s="34">
        <v>1500</v>
      </c>
      <c r="D41" s="34">
        <v>150</v>
      </c>
      <c r="E41" s="34">
        <v>54.5</v>
      </c>
      <c r="F41" s="35">
        <f t="shared" si="0"/>
        <v>3.6333333333333337</v>
      </c>
      <c r="G41" s="30">
        <f t="shared" si="1"/>
        <v>36.333333333333336</v>
      </c>
    </row>
    <row r="42" spans="1:7" s="1" customFormat="1" x14ac:dyDescent="0.25">
      <c r="A42" s="36" t="s">
        <v>76</v>
      </c>
      <c r="B42" s="39" t="s">
        <v>77</v>
      </c>
      <c r="C42" s="38">
        <f>SUM(C43:C60)</f>
        <v>2300</v>
      </c>
      <c r="D42" s="38">
        <f>SUM(D43:D60)</f>
        <v>406.3</v>
      </c>
      <c r="E42" s="38">
        <f>SUM(E43:E60)</f>
        <v>457</v>
      </c>
      <c r="F42" s="35">
        <f t="shared" si="0"/>
        <v>19.869565217391305</v>
      </c>
      <c r="G42" s="30">
        <f t="shared" si="1"/>
        <v>112.47846418902287</v>
      </c>
    </row>
    <row r="43" spans="1:7" s="1" customFormat="1" ht="103.15" customHeight="1" x14ac:dyDescent="0.25">
      <c r="A43" s="47" t="s">
        <v>79</v>
      </c>
      <c r="B43" s="48" t="s">
        <v>80</v>
      </c>
      <c r="C43" s="34">
        <v>130</v>
      </c>
      <c r="D43" s="34">
        <v>54.7</v>
      </c>
      <c r="E43" s="34">
        <v>0.3</v>
      </c>
      <c r="F43" s="35">
        <f t="shared" si="0"/>
        <v>0.23076923076923075</v>
      </c>
      <c r="G43" s="30">
        <f t="shared" ref="G43:G55" si="2">IF(D43&gt;0,E43/D43*100,0)</f>
        <v>0.54844606946983543</v>
      </c>
    </row>
    <row r="44" spans="1:7" s="1" customFormat="1" ht="110.25" x14ac:dyDescent="0.25">
      <c r="A44" s="47" t="s">
        <v>81</v>
      </c>
      <c r="B44" s="48" t="s">
        <v>82</v>
      </c>
      <c r="C44" s="34">
        <v>280</v>
      </c>
      <c r="D44" s="34">
        <v>45.5</v>
      </c>
      <c r="E44" s="34">
        <v>2.5</v>
      </c>
      <c r="F44" s="35">
        <f t="shared" si="0"/>
        <v>0.89285714285714279</v>
      </c>
      <c r="G44" s="30">
        <f t="shared" si="2"/>
        <v>5.4945054945054945</v>
      </c>
    </row>
    <row r="45" spans="1:7" s="1" customFormat="1" ht="98.45" customHeight="1" x14ac:dyDescent="0.25">
      <c r="A45" s="129" t="s">
        <v>83</v>
      </c>
      <c r="B45" s="130" t="s">
        <v>84</v>
      </c>
      <c r="C45" s="56">
        <v>150</v>
      </c>
      <c r="D45" s="34">
        <v>37.5</v>
      </c>
      <c r="E45" s="34">
        <v>0.5</v>
      </c>
      <c r="F45" s="35">
        <f t="shared" si="0"/>
        <v>0.33333333333333337</v>
      </c>
      <c r="G45" s="30">
        <f t="shared" si="2"/>
        <v>1.3333333333333335</v>
      </c>
    </row>
    <row r="46" spans="1:7" s="1" customFormat="1" ht="94.5" x14ac:dyDescent="0.25">
      <c r="A46" s="134" t="s">
        <v>85</v>
      </c>
      <c r="B46" s="135" t="s">
        <v>86</v>
      </c>
      <c r="C46" s="136">
        <v>50</v>
      </c>
      <c r="D46" s="128">
        <v>2.5</v>
      </c>
      <c r="E46" s="34"/>
      <c r="F46" s="35">
        <f t="shared" si="0"/>
        <v>0</v>
      </c>
      <c r="G46" s="30">
        <f t="shared" si="2"/>
        <v>0</v>
      </c>
    </row>
    <row r="47" spans="1:7" s="1" customFormat="1" ht="94.5" x14ac:dyDescent="0.25">
      <c r="A47" s="131" t="s">
        <v>87</v>
      </c>
      <c r="B47" s="132" t="s">
        <v>88</v>
      </c>
      <c r="C47" s="133">
        <v>100</v>
      </c>
      <c r="D47" s="34">
        <v>10</v>
      </c>
      <c r="E47" s="34">
        <v>0</v>
      </c>
      <c r="F47" s="35">
        <f t="shared" si="0"/>
        <v>0</v>
      </c>
      <c r="G47" s="30">
        <f t="shared" si="2"/>
        <v>0</v>
      </c>
    </row>
    <row r="48" spans="1:7" s="1" customFormat="1" ht="99.6" customHeight="1" x14ac:dyDescent="0.25">
      <c r="A48" s="134" t="s">
        <v>260</v>
      </c>
      <c r="B48" s="135" t="s">
        <v>261</v>
      </c>
      <c r="C48" s="136"/>
      <c r="D48" s="128"/>
      <c r="E48" s="34"/>
      <c r="F48" s="35"/>
      <c r="G48" s="30"/>
    </row>
    <row r="49" spans="1:7" s="1" customFormat="1" ht="105.6" customHeight="1" x14ac:dyDescent="0.25">
      <c r="A49" s="47" t="s">
        <v>89</v>
      </c>
      <c r="B49" s="48" t="s">
        <v>90</v>
      </c>
      <c r="C49" s="34"/>
      <c r="D49" s="34"/>
      <c r="E49" s="34">
        <v>0</v>
      </c>
      <c r="F49" s="35">
        <f t="shared" si="0"/>
        <v>0</v>
      </c>
      <c r="G49" s="30">
        <f t="shared" si="2"/>
        <v>0</v>
      </c>
    </row>
    <row r="50" spans="1:7" s="1" customFormat="1" ht="110.25" x14ac:dyDescent="0.25">
      <c r="A50" s="47" t="s">
        <v>91</v>
      </c>
      <c r="B50" s="48" t="s">
        <v>92</v>
      </c>
      <c r="C50" s="34">
        <v>285</v>
      </c>
      <c r="D50" s="34">
        <v>51.3</v>
      </c>
      <c r="E50" s="34">
        <v>3</v>
      </c>
      <c r="F50" s="35">
        <f t="shared" si="0"/>
        <v>1.0526315789473684</v>
      </c>
      <c r="G50" s="30">
        <f t="shared" si="2"/>
        <v>5.8479532163742691</v>
      </c>
    </row>
    <row r="51" spans="1:7" s="1" customFormat="1" ht="147" customHeight="1" x14ac:dyDescent="0.25">
      <c r="A51" s="47" t="s">
        <v>93</v>
      </c>
      <c r="B51" s="48" t="s">
        <v>94</v>
      </c>
      <c r="C51" s="34">
        <v>30</v>
      </c>
      <c r="D51" s="34"/>
      <c r="E51" s="34">
        <v>0.3</v>
      </c>
      <c r="F51" s="35">
        <f t="shared" si="0"/>
        <v>1</v>
      </c>
      <c r="G51" s="30">
        <f t="shared" si="2"/>
        <v>0</v>
      </c>
    </row>
    <row r="52" spans="1:7" s="1" customFormat="1" ht="94.5" x14ac:dyDescent="0.25">
      <c r="A52" s="47" t="s">
        <v>95</v>
      </c>
      <c r="B52" s="48" t="s">
        <v>96</v>
      </c>
      <c r="C52" s="34">
        <v>30</v>
      </c>
      <c r="D52" s="34">
        <v>6.3</v>
      </c>
      <c r="E52" s="34">
        <v>1.5</v>
      </c>
      <c r="F52" s="35">
        <f t="shared" si="0"/>
        <v>5</v>
      </c>
      <c r="G52" s="30">
        <f t="shared" si="2"/>
        <v>23.80952380952381</v>
      </c>
    </row>
    <row r="53" spans="1:7" s="1" customFormat="1" ht="99.6" customHeight="1" x14ac:dyDescent="0.25">
      <c r="A53" s="47" t="s">
        <v>97</v>
      </c>
      <c r="B53" s="48" t="s">
        <v>98</v>
      </c>
      <c r="C53" s="34">
        <v>160</v>
      </c>
      <c r="D53" s="34">
        <v>11.2</v>
      </c>
      <c r="E53" s="34">
        <v>6.5</v>
      </c>
      <c r="F53" s="35">
        <f t="shared" si="0"/>
        <v>4.0625</v>
      </c>
      <c r="G53" s="30">
        <f t="shared" si="2"/>
        <v>58.035714285714292</v>
      </c>
    </row>
    <row r="54" spans="1:7" s="1" customFormat="1" ht="105" customHeight="1" x14ac:dyDescent="0.25">
      <c r="A54" s="47" t="s">
        <v>266</v>
      </c>
      <c r="B54" s="48" t="s">
        <v>267</v>
      </c>
      <c r="C54" s="34"/>
      <c r="D54" s="34"/>
      <c r="E54" s="34"/>
      <c r="F54" s="35">
        <f t="shared" si="0"/>
        <v>0</v>
      </c>
      <c r="G54" s="30"/>
    </row>
    <row r="55" spans="1:7" s="1" customFormat="1" ht="94.5" x14ac:dyDescent="0.25">
      <c r="A55" s="47" t="s">
        <v>99</v>
      </c>
      <c r="B55" s="48" t="s">
        <v>100</v>
      </c>
      <c r="C55" s="34">
        <v>660</v>
      </c>
      <c r="D55" s="34">
        <v>162.6</v>
      </c>
      <c r="E55" s="34">
        <v>77</v>
      </c>
      <c r="F55" s="35">
        <f t="shared" si="0"/>
        <v>11.666666666666666</v>
      </c>
      <c r="G55" s="30">
        <f t="shared" si="2"/>
        <v>47.355473554735553</v>
      </c>
    </row>
    <row r="56" spans="1:7" s="1" customFormat="1" ht="67.150000000000006" customHeight="1" x14ac:dyDescent="0.25">
      <c r="A56" s="47" t="s">
        <v>101</v>
      </c>
      <c r="B56" s="49" t="s">
        <v>102</v>
      </c>
      <c r="C56" s="34">
        <v>60</v>
      </c>
      <c r="D56" s="34">
        <v>15</v>
      </c>
      <c r="E56" s="34"/>
      <c r="F56" s="35"/>
      <c r="G56" s="30"/>
    </row>
    <row r="57" spans="1:7" s="1" customFormat="1" ht="78.599999999999994" customHeight="1" x14ac:dyDescent="0.25">
      <c r="A57" s="47" t="s">
        <v>103</v>
      </c>
      <c r="B57" s="49" t="s">
        <v>104</v>
      </c>
      <c r="C57" s="34">
        <v>265</v>
      </c>
      <c r="D57" s="34">
        <v>3.7</v>
      </c>
      <c r="E57" s="34">
        <v>22.1</v>
      </c>
      <c r="F57" s="35">
        <f t="shared" si="0"/>
        <v>8.3396226415094343</v>
      </c>
      <c r="G57" s="30" t="s">
        <v>272</v>
      </c>
    </row>
    <row r="58" spans="1:7" s="1" customFormat="1" ht="102" customHeight="1" x14ac:dyDescent="0.25">
      <c r="A58" s="47" t="s">
        <v>271</v>
      </c>
      <c r="B58" s="50" t="s">
        <v>273</v>
      </c>
      <c r="C58" s="34"/>
      <c r="D58" s="34"/>
      <c r="E58" s="34">
        <v>22.9</v>
      </c>
      <c r="F58" s="35"/>
      <c r="G58" s="30"/>
    </row>
    <row r="59" spans="1:7" s="1" customFormat="1" ht="118.9" customHeight="1" x14ac:dyDescent="0.25">
      <c r="A59" s="47" t="s">
        <v>105</v>
      </c>
      <c r="B59" s="50" t="s">
        <v>106</v>
      </c>
      <c r="C59" s="34"/>
      <c r="D59" s="34"/>
      <c r="E59" s="34">
        <v>0.1</v>
      </c>
      <c r="F59" s="35"/>
      <c r="G59" s="30"/>
    </row>
    <row r="60" spans="1:7" s="1" customFormat="1" ht="138" customHeight="1" x14ac:dyDescent="0.25">
      <c r="A60" s="51" t="s">
        <v>107</v>
      </c>
      <c r="B60" s="52" t="s">
        <v>108</v>
      </c>
      <c r="C60" s="34">
        <v>100</v>
      </c>
      <c r="D60" s="34">
        <v>6</v>
      </c>
      <c r="E60" s="34">
        <v>320.3</v>
      </c>
      <c r="F60" s="35" t="s">
        <v>78</v>
      </c>
      <c r="G60" s="35" t="s">
        <v>78</v>
      </c>
    </row>
    <row r="61" spans="1:7" x14ac:dyDescent="0.25">
      <c r="A61" s="53" t="s">
        <v>109</v>
      </c>
      <c r="B61" s="43" t="s">
        <v>110</v>
      </c>
      <c r="C61" s="44">
        <f>SUM(C62:C64)</f>
        <v>464</v>
      </c>
      <c r="D61" s="44">
        <f>SUM(D62:D64)</f>
        <v>2</v>
      </c>
      <c r="E61" s="44">
        <f>SUM(E62:E64)</f>
        <v>103.3</v>
      </c>
      <c r="F61" s="126">
        <f t="shared" ref="F61:F73" si="3">IF(C61&gt;0,E61/C61*100,0)</f>
        <v>22.262931034482758</v>
      </c>
      <c r="G61" s="127">
        <f t="shared" ref="G61:G73" si="4">IF(D61&gt;0,E61/D61*100,0)</f>
        <v>5165</v>
      </c>
    </row>
    <row r="62" spans="1:7" ht="24.6" customHeight="1" x14ac:dyDescent="0.25">
      <c r="A62" s="32" t="s">
        <v>111</v>
      </c>
      <c r="B62" s="33" t="s">
        <v>112</v>
      </c>
      <c r="C62" s="38"/>
      <c r="D62" s="38"/>
      <c r="E62" s="34">
        <v>6.3</v>
      </c>
      <c r="F62" s="35">
        <f t="shared" si="3"/>
        <v>0</v>
      </c>
      <c r="G62" s="30">
        <f t="shared" si="4"/>
        <v>0</v>
      </c>
    </row>
    <row r="63" spans="1:7" ht="37.5" customHeight="1" x14ac:dyDescent="0.25">
      <c r="A63" s="32" t="s">
        <v>113</v>
      </c>
      <c r="B63" s="33" t="s">
        <v>114</v>
      </c>
      <c r="C63" s="34">
        <v>8.3000000000000007</v>
      </c>
      <c r="D63" s="34">
        <v>2</v>
      </c>
      <c r="E63" s="34">
        <v>97</v>
      </c>
      <c r="F63" s="35">
        <f t="shared" si="3"/>
        <v>1168.6746987951806</v>
      </c>
      <c r="G63" s="30" t="s">
        <v>272</v>
      </c>
    </row>
    <row r="64" spans="1:7" ht="43.9" customHeight="1" x14ac:dyDescent="0.25">
      <c r="A64" s="54" t="s">
        <v>115</v>
      </c>
      <c r="B64" s="55" t="s">
        <v>116</v>
      </c>
      <c r="C64" s="56">
        <v>455.7</v>
      </c>
      <c r="D64" s="56"/>
      <c r="E64" s="56"/>
      <c r="F64" s="57">
        <f t="shared" si="3"/>
        <v>0</v>
      </c>
      <c r="G64" s="30">
        <f t="shared" si="4"/>
        <v>0</v>
      </c>
    </row>
    <row r="65" spans="1:7" s="45" customFormat="1" x14ac:dyDescent="0.25">
      <c r="A65" s="58" t="s">
        <v>117</v>
      </c>
      <c r="B65" s="59" t="s">
        <v>118</v>
      </c>
      <c r="C65" s="60">
        <f>C66+C71+C74+C73</f>
        <v>2327449.2999999998</v>
      </c>
      <c r="D65" s="60">
        <f>D66+D71+D74+D73</f>
        <v>578144.80000000005</v>
      </c>
      <c r="E65" s="60">
        <f>E66+E71+E74+E73+E72</f>
        <v>114628.3</v>
      </c>
      <c r="F65" s="60">
        <f t="shared" si="3"/>
        <v>4.9250610958528727</v>
      </c>
      <c r="G65" s="60">
        <f t="shared" si="4"/>
        <v>19.826918792662322</v>
      </c>
    </row>
    <row r="66" spans="1:7" ht="36.6" customHeight="1" x14ac:dyDescent="0.25">
      <c r="A66" s="61" t="s">
        <v>119</v>
      </c>
      <c r="B66" s="62" t="s">
        <v>120</v>
      </c>
      <c r="C66" s="63">
        <f>SUM(C67:C70)</f>
        <v>2355490</v>
      </c>
      <c r="D66" s="63">
        <f>SUM(D67:D70)</f>
        <v>606185.5</v>
      </c>
      <c r="E66" s="63">
        <f>SUM(E67:E70)</f>
        <v>142669</v>
      </c>
      <c r="F66" s="64">
        <f t="shared" si="3"/>
        <v>6.056871394062382</v>
      </c>
      <c r="G66" s="63">
        <f t="shared" si="4"/>
        <v>23.535534914642465</v>
      </c>
    </row>
    <row r="67" spans="1:7" ht="31.5" x14ac:dyDescent="0.25">
      <c r="A67" s="40" t="s">
        <v>121</v>
      </c>
      <c r="B67" s="65" t="s">
        <v>122</v>
      </c>
      <c r="C67" s="35">
        <v>546418.69999999995</v>
      </c>
      <c r="D67" s="35">
        <v>136602</v>
      </c>
      <c r="E67" s="35">
        <v>43258.2</v>
      </c>
      <c r="F67" s="64">
        <f t="shared" si="3"/>
        <v>7.9166763509374762</v>
      </c>
      <c r="G67" s="63">
        <f t="shared" si="4"/>
        <v>31.667325514999778</v>
      </c>
    </row>
    <row r="68" spans="1:7" ht="40.15" customHeight="1" x14ac:dyDescent="0.25">
      <c r="A68" s="40" t="s">
        <v>123</v>
      </c>
      <c r="B68" s="65" t="s">
        <v>124</v>
      </c>
      <c r="C68" s="35">
        <v>422496.7</v>
      </c>
      <c r="D68" s="35">
        <v>34844.400000000001</v>
      </c>
      <c r="E68" s="35">
        <v>264.10000000000002</v>
      </c>
      <c r="F68" s="64">
        <f t="shared" si="3"/>
        <v>6.2509363978464211E-2</v>
      </c>
      <c r="G68" s="63">
        <f t="shared" si="4"/>
        <v>0.75794101778191048</v>
      </c>
    </row>
    <row r="69" spans="1:7" ht="42" customHeight="1" x14ac:dyDescent="0.25">
      <c r="A69" s="40" t="s">
        <v>125</v>
      </c>
      <c r="B69" s="65" t="s">
        <v>126</v>
      </c>
      <c r="C69" s="35">
        <v>1371053.9</v>
      </c>
      <c r="D69" s="35">
        <v>431389.8</v>
      </c>
      <c r="E69" s="35">
        <v>99146.7</v>
      </c>
      <c r="F69" s="64">
        <f t="shared" si="3"/>
        <v>7.2314224845573181</v>
      </c>
      <c r="G69" s="63">
        <f t="shared" si="4"/>
        <v>22.983088612665391</v>
      </c>
    </row>
    <row r="70" spans="1:7" ht="25.15" customHeight="1" x14ac:dyDescent="0.25">
      <c r="A70" s="40" t="s">
        <v>262</v>
      </c>
      <c r="B70" s="41" t="s">
        <v>127</v>
      </c>
      <c r="C70" s="35">
        <v>15520.7</v>
      </c>
      <c r="D70" s="35">
        <v>3349.3</v>
      </c>
      <c r="E70" s="35"/>
      <c r="F70" s="64">
        <f t="shared" si="3"/>
        <v>0</v>
      </c>
      <c r="G70" s="63">
        <f t="shared" si="4"/>
        <v>0</v>
      </c>
    </row>
    <row r="71" spans="1:7" ht="54" customHeight="1" x14ac:dyDescent="0.25">
      <c r="A71" s="28" t="s">
        <v>263</v>
      </c>
      <c r="B71" s="29" t="s">
        <v>128</v>
      </c>
      <c r="C71" s="30"/>
      <c r="D71" s="30"/>
      <c r="E71" s="30"/>
      <c r="F71" s="35">
        <f t="shared" si="3"/>
        <v>0</v>
      </c>
      <c r="G71" s="30">
        <f t="shared" si="4"/>
        <v>0</v>
      </c>
    </row>
    <row r="72" spans="1:7" ht="125.45" customHeight="1" x14ac:dyDescent="0.25">
      <c r="A72" s="28" t="s">
        <v>264</v>
      </c>
      <c r="B72" s="29" t="s">
        <v>265</v>
      </c>
      <c r="C72" s="30"/>
      <c r="D72" s="30"/>
      <c r="E72" s="30"/>
      <c r="F72" s="35">
        <f>IF(C72&gt;0,E72/C72*100,0)</f>
        <v>0</v>
      </c>
      <c r="G72" s="30">
        <f>IF(D72&gt;0,E72/D72*100,0)</f>
        <v>0</v>
      </c>
    </row>
    <row r="73" spans="1:7" ht="88.9" customHeight="1" x14ac:dyDescent="0.25">
      <c r="A73" s="66" t="s">
        <v>129</v>
      </c>
      <c r="B73" s="67" t="s">
        <v>130</v>
      </c>
      <c r="C73" s="68"/>
      <c r="D73" s="68"/>
      <c r="E73" s="68"/>
      <c r="F73" s="68">
        <f t="shared" si="3"/>
        <v>0</v>
      </c>
      <c r="G73" s="68">
        <f t="shared" si="4"/>
        <v>0</v>
      </c>
    </row>
    <row r="74" spans="1:7" ht="67.900000000000006" customHeight="1" x14ac:dyDescent="0.25">
      <c r="A74" s="69" t="s">
        <v>131</v>
      </c>
      <c r="B74" s="67" t="s">
        <v>132</v>
      </c>
      <c r="C74" s="70">
        <v>-28040.7</v>
      </c>
      <c r="D74" s="70">
        <v>-28040.7</v>
      </c>
      <c r="E74" s="70">
        <v>-28040.7</v>
      </c>
      <c r="F74" s="70">
        <v>100</v>
      </c>
      <c r="G74" s="70">
        <v>100</v>
      </c>
    </row>
    <row r="75" spans="1:7" x14ac:dyDescent="0.25">
      <c r="A75" s="71" t="s">
        <v>133</v>
      </c>
      <c r="B75" s="72"/>
      <c r="C75" s="73">
        <f>C7+C65</f>
        <v>3508980.5</v>
      </c>
      <c r="D75" s="73">
        <f>D7+D65</f>
        <v>761565.60000000009</v>
      </c>
      <c r="E75" s="73">
        <f>E7+E65</f>
        <v>169674.90000000002</v>
      </c>
      <c r="F75" s="73">
        <f>IF(C75&gt;0,E75/C75*100,0)</f>
        <v>4.8354472189286897</v>
      </c>
      <c r="G75" s="74">
        <f t="shared" ref="G75:G134" si="5">IF(D75&gt;0,E75/D75*100,0)</f>
        <v>22.279748455024755</v>
      </c>
    </row>
    <row r="76" spans="1:7" x14ac:dyDescent="0.25">
      <c r="A76" s="75"/>
      <c r="B76" s="76"/>
      <c r="C76" s="77"/>
      <c r="D76" s="77"/>
      <c r="E76" s="77"/>
      <c r="F76" s="78"/>
      <c r="G76" s="63">
        <f t="shared" si="5"/>
        <v>0</v>
      </c>
    </row>
    <row r="77" spans="1:7" x14ac:dyDescent="0.25">
      <c r="A77" s="79"/>
      <c r="B77" s="80" t="s">
        <v>134</v>
      </c>
      <c r="C77" s="31"/>
      <c r="D77" s="31"/>
      <c r="E77" s="31"/>
      <c r="F77" s="81"/>
      <c r="G77" s="63">
        <f t="shared" si="5"/>
        <v>0</v>
      </c>
    </row>
    <row r="78" spans="1:7" x14ac:dyDescent="0.25">
      <c r="A78" s="82" t="s">
        <v>135</v>
      </c>
      <c r="B78" s="83" t="s">
        <v>136</v>
      </c>
      <c r="C78" s="84">
        <f>SUM(C79:C86)</f>
        <v>268700.5</v>
      </c>
      <c r="D78" s="84">
        <f>SUM(D79:D86)</f>
        <v>50826.2</v>
      </c>
      <c r="E78" s="84">
        <f>SUM(E79:E86)</f>
        <v>12685.6</v>
      </c>
      <c r="F78" s="85">
        <f t="shared" ref="F78:F137" si="6">IF(C78&gt;0,E78/C78*100,0)</f>
        <v>4.7210928152348064</v>
      </c>
      <c r="G78" s="27">
        <f t="shared" si="5"/>
        <v>24.958781101085663</v>
      </c>
    </row>
    <row r="79" spans="1:7" ht="37.9" customHeight="1" x14ac:dyDescent="0.25">
      <c r="A79" s="86" t="s">
        <v>137</v>
      </c>
      <c r="B79" s="87" t="s">
        <v>138</v>
      </c>
      <c r="C79" s="88">
        <v>3275.1</v>
      </c>
      <c r="D79" s="88">
        <v>847</v>
      </c>
      <c r="E79" s="31">
        <v>265</v>
      </c>
      <c r="F79" s="81">
        <f t="shared" si="6"/>
        <v>8.0913559891301023</v>
      </c>
      <c r="G79" s="63">
        <f t="shared" si="5"/>
        <v>31.286894923258558</v>
      </c>
    </row>
    <row r="80" spans="1:7" ht="52.9" customHeight="1" x14ac:dyDescent="0.25">
      <c r="A80" s="86" t="s">
        <v>139</v>
      </c>
      <c r="B80" s="87" t="s">
        <v>140</v>
      </c>
      <c r="C80" s="88">
        <v>4246.8999999999996</v>
      </c>
      <c r="D80" s="88">
        <v>1162.5999999999999</v>
      </c>
      <c r="E80" s="31">
        <v>303.10000000000002</v>
      </c>
      <c r="F80" s="81">
        <f t="shared" si="6"/>
        <v>7.1369704961265876</v>
      </c>
      <c r="G80" s="63">
        <f t="shared" si="5"/>
        <v>26.070875623602273</v>
      </c>
    </row>
    <row r="81" spans="1:7" ht="50.45" customHeight="1" x14ac:dyDescent="0.25">
      <c r="A81" s="86" t="s">
        <v>141</v>
      </c>
      <c r="B81" s="87" t="s">
        <v>142</v>
      </c>
      <c r="C81" s="88">
        <v>106686.1</v>
      </c>
      <c r="D81" s="88">
        <v>22625.9</v>
      </c>
      <c r="E81" s="89">
        <v>5702.9</v>
      </c>
      <c r="F81" s="81">
        <f t="shared" si="6"/>
        <v>5.345494867653799</v>
      </c>
      <c r="G81" s="63">
        <f t="shared" si="5"/>
        <v>25.205185208102215</v>
      </c>
    </row>
    <row r="82" spans="1:7" x14ac:dyDescent="0.25">
      <c r="A82" s="86" t="s">
        <v>143</v>
      </c>
      <c r="B82" s="87" t="s">
        <v>144</v>
      </c>
      <c r="C82" s="88">
        <v>19.3</v>
      </c>
      <c r="D82" s="88">
        <v>19.3</v>
      </c>
      <c r="E82" s="31"/>
      <c r="F82" s="81">
        <f t="shared" si="6"/>
        <v>0</v>
      </c>
      <c r="G82" s="63">
        <f t="shared" si="5"/>
        <v>0</v>
      </c>
    </row>
    <row r="83" spans="1:7" ht="47.25" x14ac:dyDescent="0.25">
      <c r="A83" s="86" t="s">
        <v>145</v>
      </c>
      <c r="B83" s="87" t="s">
        <v>146</v>
      </c>
      <c r="C83" s="88">
        <v>21714.6</v>
      </c>
      <c r="D83" s="88">
        <v>5071.2</v>
      </c>
      <c r="E83" s="31">
        <v>1673.3</v>
      </c>
      <c r="F83" s="81">
        <f t="shared" si="6"/>
        <v>7.7058753096994659</v>
      </c>
      <c r="G83" s="63">
        <f t="shared" si="5"/>
        <v>32.996135037072094</v>
      </c>
    </row>
    <row r="84" spans="1:7" ht="22.15" customHeight="1" x14ac:dyDescent="0.25">
      <c r="A84" s="86" t="s">
        <v>147</v>
      </c>
      <c r="B84" s="87" t="s">
        <v>148</v>
      </c>
      <c r="C84" s="88">
        <v>9000</v>
      </c>
      <c r="D84" s="88"/>
      <c r="E84" s="31"/>
      <c r="F84" s="81">
        <f t="shared" si="6"/>
        <v>0</v>
      </c>
      <c r="G84" s="63">
        <f t="shared" si="5"/>
        <v>0</v>
      </c>
    </row>
    <row r="85" spans="1:7" ht="19.149999999999999" customHeight="1" x14ac:dyDescent="0.25">
      <c r="A85" s="86" t="s">
        <v>149</v>
      </c>
      <c r="B85" s="87" t="s">
        <v>150</v>
      </c>
      <c r="C85" s="88">
        <v>41447.5</v>
      </c>
      <c r="D85" s="88"/>
      <c r="E85" s="31"/>
      <c r="F85" s="81">
        <f t="shared" si="6"/>
        <v>0</v>
      </c>
      <c r="G85" s="63">
        <f t="shared" si="5"/>
        <v>0</v>
      </c>
    </row>
    <row r="86" spans="1:7" ht="21" customHeight="1" x14ac:dyDescent="0.25">
      <c r="A86" s="86" t="s">
        <v>151</v>
      </c>
      <c r="B86" s="87" t="s">
        <v>152</v>
      </c>
      <c r="C86" s="88">
        <v>82311</v>
      </c>
      <c r="D86" s="88">
        <v>21100.2</v>
      </c>
      <c r="E86" s="31">
        <v>4741.3</v>
      </c>
      <c r="F86" s="81">
        <f t="shared" si="6"/>
        <v>5.760226458189063</v>
      </c>
      <c r="G86" s="63">
        <f t="shared" si="5"/>
        <v>22.470403124141004</v>
      </c>
    </row>
    <row r="87" spans="1:7" x14ac:dyDescent="0.25">
      <c r="A87" s="82" t="s">
        <v>153</v>
      </c>
      <c r="B87" s="83" t="s">
        <v>154</v>
      </c>
      <c r="C87" s="84">
        <f>SUM(C88)</f>
        <v>2098</v>
      </c>
      <c r="D87" s="84">
        <f>SUM(D88)</f>
        <v>524.5</v>
      </c>
      <c r="E87" s="84">
        <f>SUM(E88)</f>
        <v>143.5</v>
      </c>
      <c r="F87" s="85">
        <f t="shared" si="6"/>
        <v>6.8398474737845563</v>
      </c>
      <c r="G87" s="27">
        <f t="shared" si="5"/>
        <v>27.359389895138225</v>
      </c>
    </row>
    <row r="88" spans="1:7" ht="19.149999999999999" customHeight="1" x14ac:dyDescent="0.25">
      <c r="A88" s="90" t="s">
        <v>155</v>
      </c>
      <c r="B88" s="91" t="s">
        <v>156</v>
      </c>
      <c r="C88" s="88">
        <v>2098</v>
      </c>
      <c r="D88" s="88">
        <v>524.5</v>
      </c>
      <c r="E88" s="31">
        <v>143.5</v>
      </c>
      <c r="F88" s="81">
        <f t="shared" si="6"/>
        <v>6.8398474737845563</v>
      </c>
      <c r="G88" s="63">
        <f t="shared" si="5"/>
        <v>27.359389895138225</v>
      </c>
    </row>
    <row r="89" spans="1:7" ht="31.5" x14ac:dyDescent="0.25">
      <c r="A89" s="82" t="s">
        <v>157</v>
      </c>
      <c r="B89" s="83" t="s">
        <v>158</v>
      </c>
      <c r="C89" s="84">
        <f>SUM(C90:C92)</f>
        <v>61761.599999999999</v>
      </c>
      <c r="D89" s="84">
        <f>SUM(D90:D92)</f>
        <v>16104.9</v>
      </c>
      <c r="E89" s="84">
        <f>SUM(E90:E92)</f>
        <v>2661.2</v>
      </c>
      <c r="F89" s="85">
        <f t="shared" si="6"/>
        <v>4.3088261962125332</v>
      </c>
      <c r="G89" s="27">
        <f t="shared" si="5"/>
        <v>16.524163453358913</v>
      </c>
    </row>
    <row r="90" spans="1:7" ht="25.15" customHeight="1" x14ac:dyDescent="0.25">
      <c r="A90" s="86" t="s">
        <v>159</v>
      </c>
      <c r="B90" s="87" t="s">
        <v>160</v>
      </c>
      <c r="C90" s="88"/>
      <c r="D90" s="88"/>
      <c r="E90" s="31"/>
      <c r="F90" s="81">
        <f t="shared" si="6"/>
        <v>0</v>
      </c>
      <c r="G90" s="63">
        <f t="shared" si="5"/>
        <v>0</v>
      </c>
    </row>
    <row r="91" spans="1:7" ht="20.45" customHeight="1" x14ac:dyDescent="0.25">
      <c r="A91" s="86" t="s">
        <v>161</v>
      </c>
      <c r="B91" s="87" t="s">
        <v>162</v>
      </c>
      <c r="C91" s="88"/>
      <c r="D91" s="88"/>
      <c r="E91" s="31"/>
      <c r="F91" s="81">
        <f t="shared" si="6"/>
        <v>0</v>
      </c>
      <c r="G91" s="63">
        <f t="shared" si="5"/>
        <v>0</v>
      </c>
    </row>
    <row r="92" spans="1:7" ht="31.5" x14ac:dyDescent="0.25">
      <c r="A92" s="86" t="s">
        <v>163</v>
      </c>
      <c r="B92" s="87" t="s">
        <v>164</v>
      </c>
      <c r="C92" s="88">
        <v>61761.599999999999</v>
      </c>
      <c r="D92" s="88">
        <v>16104.9</v>
      </c>
      <c r="E92" s="31">
        <v>2661.2</v>
      </c>
      <c r="F92" s="81">
        <f t="shared" si="6"/>
        <v>4.3088261962125332</v>
      </c>
      <c r="G92" s="63">
        <f t="shared" si="5"/>
        <v>16.524163453358913</v>
      </c>
    </row>
    <row r="93" spans="1:7" x14ac:dyDescent="0.25">
      <c r="A93" s="82" t="s">
        <v>165</v>
      </c>
      <c r="B93" s="83" t="s">
        <v>166</v>
      </c>
      <c r="C93" s="84">
        <f>SUM(C94,C95,C96,C97,C98,C99,C100)</f>
        <v>294983.60000000003</v>
      </c>
      <c r="D93" s="84">
        <f>SUM(D94:D100)</f>
        <v>147864.19999999998</v>
      </c>
      <c r="E93" s="84">
        <f t="shared" ref="E93" si="7">SUM(E94,E95,E96,E97,E98,E99,E100)</f>
        <v>2791.9</v>
      </c>
      <c r="F93" s="85">
        <f t="shared" si="6"/>
        <v>0.94645939638678211</v>
      </c>
      <c r="G93" s="27">
        <f t="shared" si="5"/>
        <v>1.8881514254295499</v>
      </c>
    </row>
    <row r="94" spans="1:7" ht="21" customHeight="1" x14ac:dyDescent="0.25">
      <c r="A94" s="86" t="s">
        <v>167</v>
      </c>
      <c r="B94" s="87" t="s">
        <v>168</v>
      </c>
      <c r="C94" s="88">
        <v>2132.1</v>
      </c>
      <c r="D94" s="88"/>
      <c r="E94" s="31"/>
      <c r="F94" s="81">
        <f t="shared" si="6"/>
        <v>0</v>
      </c>
      <c r="G94" s="63">
        <f t="shared" si="5"/>
        <v>0</v>
      </c>
    </row>
    <row r="95" spans="1:7" ht="17.45" customHeight="1" x14ac:dyDescent="0.25">
      <c r="A95" s="86" t="s">
        <v>169</v>
      </c>
      <c r="B95" s="87" t="s">
        <v>170</v>
      </c>
      <c r="C95" s="88"/>
      <c r="D95" s="88"/>
      <c r="E95" s="31"/>
      <c r="F95" s="81">
        <f t="shared" si="6"/>
        <v>0</v>
      </c>
      <c r="G95" s="63">
        <f t="shared" si="5"/>
        <v>0</v>
      </c>
    </row>
    <row r="96" spans="1:7" ht="20.45" customHeight="1" x14ac:dyDescent="0.25">
      <c r="A96" s="86" t="s">
        <v>171</v>
      </c>
      <c r="B96" s="87" t="s">
        <v>172</v>
      </c>
      <c r="C96" s="88">
        <v>124281.8</v>
      </c>
      <c r="D96" s="88">
        <v>114280.9</v>
      </c>
      <c r="E96" s="31">
        <v>682.6</v>
      </c>
      <c r="F96" s="81">
        <f t="shared" si="6"/>
        <v>0.54923568857226079</v>
      </c>
      <c r="G96" s="63">
        <f t="shared" si="5"/>
        <v>0.59730016126929353</v>
      </c>
    </row>
    <row r="97" spans="1:7" ht="18.600000000000001" customHeight="1" x14ac:dyDescent="0.25">
      <c r="A97" s="86" t="s">
        <v>173</v>
      </c>
      <c r="B97" s="87" t="s">
        <v>174</v>
      </c>
      <c r="C97" s="88"/>
      <c r="D97" s="88"/>
      <c r="E97" s="31"/>
      <c r="F97" s="81">
        <f t="shared" si="6"/>
        <v>0</v>
      </c>
      <c r="G97" s="63">
        <f t="shared" si="5"/>
        <v>0</v>
      </c>
    </row>
    <row r="98" spans="1:7" ht="18.600000000000001" customHeight="1" x14ac:dyDescent="0.25">
      <c r="A98" s="86" t="s">
        <v>175</v>
      </c>
      <c r="B98" s="87" t="s">
        <v>176</v>
      </c>
      <c r="C98" s="88">
        <v>145884.5</v>
      </c>
      <c r="D98" s="88">
        <v>26224.799999999999</v>
      </c>
      <c r="E98" s="31">
        <v>738.9</v>
      </c>
      <c r="F98" s="81">
        <f t="shared" si="6"/>
        <v>0.50649657777214163</v>
      </c>
      <c r="G98" s="63">
        <f t="shared" si="5"/>
        <v>2.817562002379427</v>
      </c>
    </row>
    <row r="99" spans="1:7" ht="21" customHeight="1" x14ac:dyDescent="0.25">
      <c r="A99" s="86" t="s">
        <v>177</v>
      </c>
      <c r="B99" s="87" t="s">
        <v>178</v>
      </c>
      <c r="C99" s="88">
        <v>5425.8</v>
      </c>
      <c r="D99" s="88">
        <v>3359.3</v>
      </c>
      <c r="E99" s="31">
        <v>159.5</v>
      </c>
      <c r="F99" s="81">
        <f t="shared" si="6"/>
        <v>2.9396586678462162</v>
      </c>
      <c r="G99" s="63">
        <f t="shared" si="5"/>
        <v>4.7480129788944119</v>
      </c>
    </row>
    <row r="100" spans="1:7" ht="26.45" customHeight="1" x14ac:dyDescent="0.25">
      <c r="A100" s="86" t="s">
        <v>179</v>
      </c>
      <c r="B100" s="87" t="s">
        <v>180</v>
      </c>
      <c r="C100" s="88">
        <v>17259.400000000001</v>
      </c>
      <c r="D100" s="88">
        <v>3999.2</v>
      </c>
      <c r="E100" s="31">
        <v>1210.9000000000001</v>
      </c>
      <c r="F100" s="81">
        <f t="shared" si="6"/>
        <v>7.0158869949129166</v>
      </c>
      <c r="G100" s="63">
        <f t="shared" si="5"/>
        <v>30.278555711142229</v>
      </c>
    </row>
    <row r="101" spans="1:7" x14ac:dyDescent="0.25">
      <c r="A101" s="82" t="s">
        <v>181</v>
      </c>
      <c r="B101" s="83" t="s">
        <v>182</v>
      </c>
      <c r="C101" s="84">
        <f>SUM(C102:C105)</f>
        <v>619550.29999999993</v>
      </c>
      <c r="D101" s="84">
        <f>SUM(D102:D105)</f>
        <v>63796</v>
      </c>
      <c r="E101" s="84">
        <f>SUM(E102:E105)</f>
        <v>6230.7000000000007</v>
      </c>
      <c r="F101" s="85">
        <f t="shared" si="6"/>
        <v>1.0056810560821294</v>
      </c>
      <c r="G101" s="27">
        <f t="shared" si="5"/>
        <v>9.7665997868204908</v>
      </c>
    </row>
    <row r="102" spans="1:7" ht="19.149999999999999" customHeight="1" x14ac:dyDescent="0.25">
      <c r="A102" s="86" t="s">
        <v>183</v>
      </c>
      <c r="B102" s="87" t="s">
        <v>184</v>
      </c>
      <c r="C102" s="88">
        <v>78174.3</v>
      </c>
      <c r="D102" s="88">
        <v>18344.8</v>
      </c>
      <c r="E102" s="31">
        <v>294.2</v>
      </c>
      <c r="F102" s="81">
        <f t="shared" si="6"/>
        <v>0.37633851534327772</v>
      </c>
      <c r="G102" s="63">
        <f t="shared" si="5"/>
        <v>1.6037242161266407</v>
      </c>
    </row>
    <row r="103" spans="1:7" ht="21" customHeight="1" x14ac:dyDescent="0.25">
      <c r="A103" s="86" t="s">
        <v>185</v>
      </c>
      <c r="B103" s="87" t="s">
        <v>186</v>
      </c>
      <c r="C103" s="31">
        <v>308693.2</v>
      </c>
      <c r="D103" s="31">
        <v>2172.6999999999998</v>
      </c>
      <c r="E103" s="31"/>
      <c r="F103" s="81">
        <f t="shared" si="6"/>
        <v>0</v>
      </c>
      <c r="G103" s="63">
        <f t="shared" si="5"/>
        <v>0</v>
      </c>
    </row>
    <row r="104" spans="1:7" ht="18.600000000000001" customHeight="1" x14ac:dyDescent="0.25">
      <c r="A104" s="86" t="s">
        <v>187</v>
      </c>
      <c r="B104" s="87" t="s">
        <v>188</v>
      </c>
      <c r="C104" s="89">
        <v>215022.7</v>
      </c>
      <c r="D104" s="89">
        <v>38469.699999999997</v>
      </c>
      <c r="E104" s="31">
        <v>4566.1000000000004</v>
      </c>
      <c r="F104" s="81">
        <f t="shared" si="6"/>
        <v>2.1235432352026087</v>
      </c>
      <c r="G104" s="63">
        <f t="shared" si="5"/>
        <v>11.869341325770673</v>
      </c>
    </row>
    <row r="105" spans="1:7" x14ac:dyDescent="0.25">
      <c r="A105" s="86" t="s">
        <v>189</v>
      </c>
      <c r="B105" s="87" t="s">
        <v>190</v>
      </c>
      <c r="C105" s="92">
        <v>17660.099999999999</v>
      </c>
      <c r="D105" s="92">
        <v>4808.8</v>
      </c>
      <c r="E105" s="31">
        <v>1370.4</v>
      </c>
      <c r="F105" s="81">
        <f t="shared" si="6"/>
        <v>7.7598654594254857</v>
      </c>
      <c r="G105" s="63">
        <f t="shared" si="5"/>
        <v>28.49775411745134</v>
      </c>
    </row>
    <row r="106" spans="1:7" x14ac:dyDescent="0.25">
      <c r="A106" s="82" t="s">
        <v>191</v>
      </c>
      <c r="B106" s="83" t="s">
        <v>192</v>
      </c>
      <c r="C106" s="93">
        <f>SUM(C107:C108)</f>
        <v>0</v>
      </c>
      <c r="D106" s="93">
        <f>SUM(D107:D108)</f>
        <v>0</v>
      </c>
      <c r="E106" s="93">
        <f>SUM(E107:E108)</f>
        <v>0</v>
      </c>
      <c r="F106" s="94">
        <f t="shared" si="6"/>
        <v>0</v>
      </c>
      <c r="G106" s="27">
        <f t="shared" si="5"/>
        <v>0</v>
      </c>
    </row>
    <row r="107" spans="1:7" ht="27" customHeight="1" x14ac:dyDescent="0.25">
      <c r="A107" s="90" t="s">
        <v>193</v>
      </c>
      <c r="B107" s="91" t="s">
        <v>194</v>
      </c>
      <c r="C107" s="92"/>
      <c r="D107" s="92"/>
      <c r="E107" s="89"/>
      <c r="F107" s="95">
        <f t="shared" si="6"/>
        <v>0</v>
      </c>
      <c r="G107" s="63">
        <f t="shared" si="5"/>
        <v>0</v>
      </c>
    </row>
    <row r="108" spans="1:7" ht="31.5" x14ac:dyDescent="0.25">
      <c r="A108" s="90" t="s">
        <v>195</v>
      </c>
      <c r="B108" s="91" t="s">
        <v>196</v>
      </c>
      <c r="C108" s="92"/>
      <c r="D108" s="92"/>
      <c r="E108" s="89"/>
      <c r="F108" s="95">
        <f t="shared" si="6"/>
        <v>0</v>
      </c>
      <c r="G108" s="63">
        <f t="shared" si="5"/>
        <v>0</v>
      </c>
    </row>
    <row r="109" spans="1:7" x14ac:dyDescent="0.25">
      <c r="A109" s="82" t="s">
        <v>197</v>
      </c>
      <c r="B109" s="83" t="s">
        <v>198</v>
      </c>
      <c r="C109" s="84">
        <f t="shared" ref="C109:E109" si="8">SUM(C110:C115)</f>
        <v>1888613</v>
      </c>
      <c r="D109" s="137">
        <v>449901</v>
      </c>
      <c r="E109" s="84">
        <f t="shared" si="8"/>
        <v>149735.59999999998</v>
      </c>
      <c r="F109" s="85">
        <f t="shared" si="6"/>
        <v>7.928336827078919</v>
      </c>
      <c r="G109" s="27">
        <f t="shared" si="5"/>
        <v>33.281899795732834</v>
      </c>
    </row>
    <row r="110" spans="1:7" ht="23.45" customHeight="1" x14ac:dyDescent="0.25">
      <c r="A110" s="86" t="s">
        <v>199</v>
      </c>
      <c r="B110" s="87" t="s">
        <v>200</v>
      </c>
      <c r="C110" s="88">
        <v>703111.3</v>
      </c>
      <c r="D110" s="88">
        <v>169337.2</v>
      </c>
      <c r="E110" s="31">
        <v>63558.3</v>
      </c>
      <c r="F110" s="81">
        <f t="shared" si="6"/>
        <v>9.039578797837553</v>
      </c>
      <c r="G110" s="63">
        <f t="shared" si="5"/>
        <v>37.533572068039391</v>
      </c>
    </row>
    <row r="111" spans="1:7" ht="19.149999999999999" customHeight="1" x14ac:dyDescent="0.25">
      <c r="A111" s="86" t="s">
        <v>201</v>
      </c>
      <c r="B111" s="87" t="s">
        <v>202</v>
      </c>
      <c r="C111" s="88">
        <v>973158.40000000002</v>
      </c>
      <c r="D111" s="88">
        <v>230007</v>
      </c>
      <c r="E111" s="31">
        <v>71676.7</v>
      </c>
      <c r="F111" s="81">
        <f t="shared" si="6"/>
        <v>7.3653682689272371</v>
      </c>
      <c r="G111" s="63">
        <f t="shared" si="5"/>
        <v>31.162834174612076</v>
      </c>
    </row>
    <row r="112" spans="1:7" ht="21" customHeight="1" x14ac:dyDescent="0.25">
      <c r="A112" s="86" t="s">
        <v>203</v>
      </c>
      <c r="B112" s="87" t="s">
        <v>204</v>
      </c>
      <c r="C112" s="88">
        <v>105776.9</v>
      </c>
      <c r="D112" s="88">
        <v>26417.9</v>
      </c>
      <c r="E112" s="31">
        <v>8983.2999999999993</v>
      </c>
      <c r="F112" s="81">
        <f t="shared" si="6"/>
        <v>8.4926860212390416</v>
      </c>
      <c r="G112" s="63">
        <f t="shared" si="5"/>
        <v>34.004595369049014</v>
      </c>
    </row>
    <row r="113" spans="1:7" ht="33.6" customHeight="1" x14ac:dyDescent="0.25">
      <c r="A113" s="86" t="s">
        <v>205</v>
      </c>
      <c r="B113" s="87" t="s">
        <v>206</v>
      </c>
      <c r="C113" s="88">
        <v>200.7</v>
      </c>
      <c r="D113" s="88">
        <v>50.2</v>
      </c>
      <c r="E113" s="31"/>
      <c r="F113" s="81">
        <f t="shared" si="6"/>
        <v>0</v>
      </c>
      <c r="G113" s="63">
        <f t="shared" si="5"/>
        <v>0</v>
      </c>
    </row>
    <row r="114" spans="1:7" ht="18.600000000000001" customHeight="1" x14ac:dyDescent="0.25">
      <c r="A114" s="86" t="s">
        <v>207</v>
      </c>
      <c r="B114" s="87" t="s">
        <v>208</v>
      </c>
      <c r="C114" s="89">
        <v>309.7</v>
      </c>
      <c r="D114" s="89">
        <v>70.3</v>
      </c>
      <c r="E114" s="89"/>
      <c r="F114" s="81">
        <f t="shared" si="6"/>
        <v>0</v>
      </c>
      <c r="G114" s="63">
        <f t="shared" si="5"/>
        <v>0</v>
      </c>
    </row>
    <row r="115" spans="1:7" ht="18.600000000000001" customHeight="1" x14ac:dyDescent="0.25">
      <c r="A115" s="86" t="s">
        <v>209</v>
      </c>
      <c r="B115" s="87" t="s">
        <v>210</v>
      </c>
      <c r="C115" s="88">
        <v>106056</v>
      </c>
      <c r="D115" s="88">
        <v>24018.5</v>
      </c>
      <c r="E115" s="31">
        <v>5517.3</v>
      </c>
      <c r="F115" s="81">
        <f t="shared" si="6"/>
        <v>5.2022516406426789</v>
      </c>
      <c r="G115" s="63">
        <f t="shared" si="5"/>
        <v>22.971043154235275</v>
      </c>
    </row>
    <row r="116" spans="1:7" x14ac:dyDescent="0.25">
      <c r="A116" s="82" t="s">
        <v>211</v>
      </c>
      <c r="B116" s="83" t="s">
        <v>212</v>
      </c>
      <c r="C116" s="84">
        <f>SUM(C117:C118)</f>
        <v>159040.1</v>
      </c>
      <c r="D116" s="84">
        <f t="shared" ref="D116:E116" si="9">SUM(D117:D118)</f>
        <v>36355.799999999996</v>
      </c>
      <c r="E116" s="84">
        <f t="shared" si="9"/>
        <v>11468.7</v>
      </c>
      <c r="F116" s="85">
        <f t="shared" si="6"/>
        <v>7.2112001941648689</v>
      </c>
      <c r="G116" s="27">
        <f t="shared" si="5"/>
        <v>31.545723103328772</v>
      </c>
    </row>
    <row r="117" spans="1:7" ht="19.149999999999999" customHeight="1" x14ac:dyDescent="0.25">
      <c r="A117" s="86" t="s">
        <v>213</v>
      </c>
      <c r="B117" s="87" t="s">
        <v>214</v>
      </c>
      <c r="C117" s="88">
        <v>148217.4</v>
      </c>
      <c r="D117" s="88">
        <v>33665.1</v>
      </c>
      <c r="E117" s="31">
        <v>10788</v>
      </c>
      <c r="F117" s="81">
        <f t="shared" si="6"/>
        <v>7.2784976662659044</v>
      </c>
      <c r="G117" s="63">
        <f t="shared" si="5"/>
        <v>32.045055561991497</v>
      </c>
    </row>
    <row r="118" spans="1:7" ht="23.45" customHeight="1" x14ac:dyDescent="0.25">
      <c r="A118" s="86" t="s">
        <v>215</v>
      </c>
      <c r="B118" s="87" t="s">
        <v>216</v>
      </c>
      <c r="C118" s="88">
        <v>10822.7</v>
      </c>
      <c r="D118" s="88">
        <v>2690.7</v>
      </c>
      <c r="E118" s="31">
        <v>680.7</v>
      </c>
      <c r="F118" s="81">
        <f t="shared" si="6"/>
        <v>6.2895580585251372</v>
      </c>
      <c r="G118" s="63">
        <f t="shared" si="5"/>
        <v>25.298249526145618</v>
      </c>
    </row>
    <row r="119" spans="1:7" x14ac:dyDescent="0.25">
      <c r="A119" s="82" t="s">
        <v>217</v>
      </c>
      <c r="B119" s="83" t="s">
        <v>218</v>
      </c>
      <c r="C119" s="84">
        <f>SUM(C120,C121,C122,C123,C124)</f>
        <v>95115.5</v>
      </c>
      <c r="D119" s="84">
        <f t="shared" ref="D119:E119" si="10">SUM(D120,D121,D122,D123,D124)</f>
        <v>42794.5</v>
      </c>
      <c r="E119" s="84">
        <f t="shared" si="10"/>
        <v>782.5</v>
      </c>
      <c r="F119" s="85">
        <f t="shared" si="6"/>
        <v>0.82268399997897301</v>
      </c>
      <c r="G119" s="27">
        <f t="shared" si="5"/>
        <v>1.8285059996027526</v>
      </c>
    </row>
    <row r="120" spans="1:7" ht="18.600000000000001" customHeight="1" x14ac:dyDescent="0.25">
      <c r="A120" s="86" t="s">
        <v>219</v>
      </c>
      <c r="B120" s="87" t="s">
        <v>220</v>
      </c>
      <c r="C120" s="88">
        <v>5644.1</v>
      </c>
      <c r="D120" s="88">
        <v>1411</v>
      </c>
      <c r="E120" s="31">
        <v>434.5</v>
      </c>
      <c r="F120" s="81">
        <f t="shared" si="6"/>
        <v>7.6983044240888709</v>
      </c>
      <c r="G120" s="63">
        <f t="shared" si="5"/>
        <v>30.793763288447913</v>
      </c>
    </row>
    <row r="121" spans="1:7" ht="18" customHeight="1" x14ac:dyDescent="0.25">
      <c r="A121" s="86" t="s">
        <v>221</v>
      </c>
      <c r="B121" s="87" t="s">
        <v>222</v>
      </c>
      <c r="C121" s="88"/>
      <c r="D121" s="88"/>
      <c r="E121" s="31"/>
      <c r="F121" s="81">
        <f t="shared" si="6"/>
        <v>0</v>
      </c>
      <c r="G121" s="63">
        <f t="shared" si="5"/>
        <v>0</v>
      </c>
    </row>
    <row r="122" spans="1:7" ht="18.600000000000001" customHeight="1" x14ac:dyDescent="0.25">
      <c r="A122" s="86" t="s">
        <v>223</v>
      </c>
      <c r="B122" s="87" t="s">
        <v>224</v>
      </c>
      <c r="C122" s="88">
        <v>2219.6999999999998</v>
      </c>
      <c r="D122" s="88">
        <v>658</v>
      </c>
      <c r="E122" s="31">
        <v>201.5</v>
      </c>
      <c r="F122" s="81">
        <f t="shared" si="6"/>
        <v>9.0778033067531663</v>
      </c>
      <c r="G122" s="63">
        <f t="shared" si="5"/>
        <v>30.623100303951368</v>
      </c>
    </row>
    <row r="123" spans="1:7" ht="20.45" customHeight="1" x14ac:dyDescent="0.25">
      <c r="A123" s="86" t="s">
        <v>225</v>
      </c>
      <c r="B123" s="87" t="s">
        <v>226</v>
      </c>
      <c r="C123" s="88">
        <v>84197.5</v>
      </c>
      <c r="D123" s="88">
        <v>40188.199999999997</v>
      </c>
      <c r="E123" s="31"/>
      <c r="F123" s="81">
        <f t="shared" si="6"/>
        <v>0</v>
      </c>
      <c r="G123" s="63">
        <f t="shared" si="5"/>
        <v>0</v>
      </c>
    </row>
    <row r="124" spans="1:7" ht="21" customHeight="1" x14ac:dyDescent="0.25">
      <c r="A124" s="96" t="s">
        <v>227</v>
      </c>
      <c r="B124" s="97" t="s">
        <v>228</v>
      </c>
      <c r="C124" s="98">
        <v>3054.2</v>
      </c>
      <c r="D124" s="98">
        <v>537.29999999999995</v>
      </c>
      <c r="E124" s="99">
        <v>146.5</v>
      </c>
      <c r="F124" s="81">
        <f t="shared" si="6"/>
        <v>4.7966734333049574</v>
      </c>
      <c r="G124" s="63">
        <f t="shared" si="5"/>
        <v>27.265959426763448</v>
      </c>
    </row>
    <row r="125" spans="1:7" x14ac:dyDescent="0.25">
      <c r="A125" s="82" t="s">
        <v>229</v>
      </c>
      <c r="B125" s="83" t="s">
        <v>230</v>
      </c>
      <c r="C125" s="84">
        <f>SUM(C126,C127,C128)</f>
        <v>138438.9</v>
      </c>
      <c r="D125" s="84">
        <f>SUM(D126,D127,D128)</f>
        <v>34602.100000000006</v>
      </c>
      <c r="E125" s="84">
        <f>SUM(E126,E127,E128)</f>
        <v>11345</v>
      </c>
      <c r="F125" s="85">
        <f t="shared" si="6"/>
        <v>8.1949509855972558</v>
      </c>
      <c r="G125" s="27">
        <f t="shared" si="5"/>
        <v>32.787027376951109</v>
      </c>
    </row>
    <row r="126" spans="1:7" ht="21" customHeight="1" x14ac:dyDescent="0.25">
      <c r="A126" s="86" t="s">
        <v>231</v>
      </c>
      <c r="B126" s="87" t="s">
        <v>232</v>
      </c>
      <c r="C126" s="88">
        <v>58653.1</v>
      </c>
      <c r="D126" s="88">
        <v>14805.4</v>
      </c>
      <c r="E126" s="31">
        <v>4825.5</v>
      </c>
      <c r="F126" s="81">
        <f t="shared" si="6"/>
        <v>8.2271866278167742</v>
      </c>
      <c r="G126" s="63">
        <f t="shared" si="5"/>
        <v>32.592837748389101</v>
      </c>
    </row>
    <row r="127" spans="1:7" ht="20.45" customHeight="1" x14ac:dyDescent="0.25">
      <c r="A127" s="90" t="s">
        <v>233</v>
      </c>
      <c r="B127" s="91" t="s">
        <v>234</v>
      </c>
      <c r="C127" s="88">
        <v>76236.7</v>
      </c>
      <c r="D127" s="88">
        <v>18909.400000000001</v>
      </c>
      <c r="E127" s="31">
        <v>6273.7</v>
      </c>
      <c r="F127" s="81">
        <f t="shared" si="6"/>
        <v>8.2292386737621133</v>
      </c>
      <c r="G127" s="63">
        <f t="shared" si="5"/>
        <v>33.177678826403792</v>
      </c>
    </row>
    <row r="128" spans="1:7" ht="26.45" customHeight="1" x14ac:dyDescent="0.25">
      <c r="A128" s="90" t="s">
        <v>235</v>
      </c>
      <c r="B128" s="91" t="s">
        <v>236</v>
      </c>
      <c r="C128" s="88">
        <v>3549.1</v>
      </c>
      <c r="D128" s="88">
        <v>887.3</v>
      </c>
      <c r="E128" s="31">
        <v>245.8</v>
      </c>
      <c r="F128" s="81">
        <f t="shared" si="6"/>
        <v>6.9256994731058574</v>
      </c>
      <c r="G128" s="63">
        <f t="shared" si="5"/>
        <v>27.702017356023894</v>
      </c>
    </row>
    <row r="129" spans="1:7" x14ac:dyDescent="0.25">
      <c r="A129" s="82" t="s">
        <v>237</v>
      </c>
      <c r="B129" s="83" t="s">
        <v>238</v>
      </c>
      <c r="C129" s="84">
        <f>SUM(C130:C132)</f>
        <v>8718.4</v>
      </c>
      <c r="D129" s="84">
        <f>SUM(D130:D132)</f>
        <v>2007.6</v>
      </c>
      <c r="E129" s="84">
        <v>622.29999999999995</v>
      </c>
      <c r="F129" s="85">
        <f t="shared" si="6"/>
        <v>7.1377775738667646</v>
      </c>
      <c r="G129" s="27">
        <f t="shared" si="5"/>
        <v>30.997210599721058</v>
      </c>
    </row>
    <row r="130" spans="1:7" ht="24" customHeight="1" x14ac:dyDescent="0.25">
      <c r="A130" s="90" t="s">
        <v>239</v>
      </c>
      <c r="B130" s="91" t="s">
        <v>240</v>
      </c>
      <c r="C130" s="88">
        <v>3506.6</v>
      </c>
      <c r="D130" s="88">
        <v>756.8</v>
      </c>
      <c r="E130" s="31">
        <v>292.3</v>
      </c>
      <c r="F130" s="81">
        <f t="shared" si="6"/>
        <v>8.3357098043689035</v>
      </c>
      <c r="G130" s="63">
        <f t="shared" si="5"/>
        <v>38.623150105708248</v>
      </c>
    </row>
    <row r="131" spans="1:7" ht="22.15" customHeight="1" x14ac:dyDescent="0.25">
      <c r="A131" s="90" t="s">
        <v>241</v>
      </c>
      <c r="B131" s="91" t="s">
        <v>242</v>
      </c>
      <c r="C131" s="88">
        <v>5211.8</v>
      </c>
      <c r="D131" s="88">
        <v>1250.8</v>
      </c>
      <c r="E131" s="31">
        <v>330.1</v>
      </c>
      <c r="F131" s="81">
        <f t="shared" si="6"/>
        <v>6.3337042864269542</v>
      </c>
      <c r="G131" s="63">
        <f t="shared" si="5"/>
        <v>26.39110968979853</v>
      </c>
    </row>
    <row r="132" spans="1:7" ht="25.15" customHeight="1" x14ac:dyDescent="0.25">
      <c r="A132" s="90" t="s">
        <v>243</v>
      </c>
      <c r="B132" s="91" t="s">
        <v>244</v>
      </c>
      <c r="C132" s="88"/>
      <c r="D132" s="88">
        <v>0</v>
      </c>
      <c r="E132" s="31">
        <v>0</v>
      </c>
      <c r="F132" s="100">
        <f t="shared" si="6"/>
        <v>0</v>
      </c>
      <c r="G132" s="63">
        <f t="shared" si="5"/>
        <v>0</v>
      </c>
    </row>
    <row r="133" spans="1:7" ht="31.5" x14ac:dyDescent="0.25">
      <c r="A133" s="82" t="s">
        <v>245</v>
      </c>
      <c r="B133" s="83" t="s">
        <v>246</v>
      </c>
      <c r="C133" s="84">
        <f>SUM(C134)</f>
        <v>0</v>
      </c>
      <c r="D133" s="84">
        <f>SUM(D134)</f>
        <v>0</v>
      </c>
      <c r="E133" s="84">
        <f>SUM(E134)</f>
        <v>0</v>
      </c>
      <c r="F133" s="85">
        <f t="shared" si="6"/>
        <v>0</v>
      </c>
      <c r="G133" s="27">
        <f t="shared" si="5"/>
        <v>0</v>
      </c>
    </row>
    <row r="134" spans="1:7" ht="39.6" customHeight="1" x14ac:dyDescent="0.25">
      <c r="A134" s="101" t="s">
        <v>247</v>
      </c>
      <c r="B134" s="102" t="s">
        <v>248</v>
      </c>
      <c r="C134" s="98"/>
      <c r="D134" s="98"/>
      <c r="E134" s="99">
        <v>0</v>
      </c>
      <c r="F134" s="100">
        <f t="shared" si="6"/>
        <v>0</v>
      </c>
      <c r="G134" s="103">
        <f t="shared" si="5"/>
        <v>0</v>
      </c>
    </row>
    <row r="135" spans="1:7" ht="49.15" customHeight="1" x14ac:dyDescent="0.25">
      <c r="A135" s="104" t="s">
        <v>249</v>
      </c>
      <c r="B135" s="105" t="s">
        <v>250</v>
      </c>
      <c r="C135" s="106">
        <v>0</v>
      </c>
      <c r="D135" s="107">
        <v>0</v>
      </c>
      <c r="E135" s="107">
        <v>0</v>
      </c>
      <c r="F135" s="108">
        <f t="shared" si="6"/>
        <v>0</v>
      </c>
      <c r="G135" s="109"/>
    </row>
    <row r="136" spans="1:7" ht="22.15" customHeight="1" x14ac:dyDescent="0.25">
      <c r="A136" s="110" t="s">
        <v>251</v>
      </c>
      <c r="B136" s="111" t="s">
        <v>252</v>
      </c>
      <c r="C136" s="112"/>
      <c r="D136" s="112"/>
      <c r="E136" s="112"/>
      <c r="F136" s="78">
        <f t="shared" si="6"/>
        <v>0</v>
      </c>
      <c r="G136" s="103">
        <f>IF(D136&gt;0,E136/D136*100,0)</f>
        <v>0</v>
      </c>
    </row>
    <row r="137" spans="1:7" x14ac:dyDescent="0.25">
      <c r="A137" s="113" t="s">
        <v>253</v>
      </c>
      <c r="B137" s="114" t="s">
        <v>254</v>
      </c>
      <c r="C137" s="115">
        <f t="shared" ref="C137:E137" si="11">SUM(C78,C87,C89,C93,C101,C106,C109,C116,C119,C125,C129)</f>
        <v>3537019.9</v>
      </c>
      <c r="D137" s="115">
        <f t="shared" si="11"/>
        <v>844776.8</v>
      </c>
      <c r="E137" s="115">
        <f t="shared" si="11"/>
        <v>198466.99999999997</v>
      </c>
      <c r="F137" s="116">
        <f t="shared" si="6"/>
        <v>5.6111360866247875</v>
      </c>
      <c r="G137" s="74">
        <f>IF(D137&gt;0,E137/D137*100,0)</f>
        <v>23.493424535332881</v>
      </c>
    </row>
    <row r="138" spans="1:7" ht="58.15" customHeight="1" x14ac:dyDescent="0.25">
      <c r="A138" s="117" t="s">
        <v>255</v>
      </c>
      <c r="B138" s="118" t="s">
        <v>256</v>
      </c>
      <c r="C138" s="119">
        <f>C75-C137</f>
        <v>-28039.399999999907</v>
      </c>
      <c r="D138" s="119"/>
      <c r="E138" s="119">
        <f>E75-E137</f>
        <v>-28792.099999999948</v>
      </c>
      <c r="F138" s="119"/>
      <c r="G138" s="120"/>
    </row>
    <row r="141" spans="1:7" ht="18.75" x14ac:dyDescent="0.3">
      <c r="A141" s="140" t="s">
        <v>257</v>
      </c>
      <c r="B141" s="140"/>
      <c r="C141" s="121"/>
      <c r="D141" s="121"/>
      <c r="E141" s="121"/>
      <c r="F141" s="122" t="s">
        <v>258</v>
      </c>
    </row>
    <row r="143" spans="1:7" x14ac:dyDescent="0.25">
      <c r="C143" s="123"/>
      <c r="D143" s="123"/>
      <c r="E143" s="123"/>
    </row>
    <row r="144" spans="1:7" hidden="1" x14ac:dyDescent="0.25">
      <c r="B144" s="124" t="s">
        <v>259</v>
      </c>
      <c r="C144" s="125">
        <v>234788.65</v>
      </c>
      <c r="D144" s="125"/>
      <c r="E144" s="125">
        <v>-40473.360000000001</v>
      </c>
      <c r="F144" s="125"/>
    </row>
  </sheetData>
  <sheetProtection selectLockedCells="1" selectUnlockedCells="1"/>
  <autoFilter ref="A5:F138" xr:uid="{00000000-0009-0000-0000-000000000000}"/>
  <mergeCells count="3">
    <mergeCell ref="A1:G1"/>
    <mergeCell ref="A2:G2"/>
    <mergeCell ref="A141:B141"/>
  </mergeCells>
  <hyperlinks>
    <hyperlink ref="B46" r:id="rId1" xr:uid="{00000000-0004-0000-0000-000000000000}"/>
  </hyperlinks>
  <pageMargins left="0.98402777777777783" right="0.59027777777777779" top="0.59027777777777779" bottom="0.59027777777777779" header="0.51181102362204722" footer="0.51181102362204722"/>
  <pageSetup paperSize="9" scale="55" firstPageNumber="0" fitToHeight="5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КБ</vt:lpstr>
      <vt:lpstr>КБ!Excel_BuiltIn__FilterDatabase</vt:lpstr>
      <vt:lpstr>КБ!Excel_BuiltIn_Print_Area</vt:lpstr>
      <vt:lpstr>КБ!Print_Titles</vt:lpstr>
      <vt:lpstr>КБ!Область_печати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Klak</dc:creator>
  <cp:lastModifiedBy>Пользователь Windows</cp:lastModifiedBy>
  <cp:lastPrinted>2024-10-09T14:02:14Z</cp:lastPrinted>
  <dcterms:created xsi:type="dcterms:W3CDTF">2024-04-26T11:41:34Z</dcterms:created>
  <dcterms:modified xsi:type="dcterms:W3CDTF">2025-02-28T06:30:42Z</dcterms:modified>
</cp:coreProperties>
</file>