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3. 2025\2. Исполнение\1. исполнение на 1 число\"/>
    </mc:Choice>
  </mc:AlternateContent>
  <xr:revisionPtr revIDLastSave="0" documentId="13_ncr:1_{0F4CA5D6-2212-4556-B4F9-796F4411B4E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Б" sheetId="1" r:id="rId1"/>
  </sheets>
  <definedNames>
    <definedName name="_xlnm._FilterDatabase" localSheetId="0" hidden="1">КБ!$A$5:$F$135</definedName>
    <definedName name="Excel_BuiltIn__FilterDatabase" localSheetId="0">КБ!$A$5:$F$135</definedName>
    <definedName name="Excel_BuiltIn_Print_Area" localSheetId="0">КБ!$A$1:$G$138</definedName>
    <definedName name="Print_Titles" localSheetId="0">КБ!$4:$4</definedName>
    <definedName name="_xlnm.Print_Area" localSheetId="0">КБ!$A$1:$G$138</definedName>
  </definedNames>
  <calcPr calcId="181029"/>
</workbook>
</file>

<file path=xl/calcChain.xml><?xml version="1.0" encoding="utf-8"?>
<calcChain xmlns="http://schemas.openxmlformats.org/spreadsheetml/2006/main">
  <c r="F60" i="1" l="1"/>
  <c r="G67" i="1"/>
  <c r="D104" i="1"/>
  <c r="C96" i="1"/>
  <c r="F31" i="1"/>
  <c r="F30" i="1"/>
  <c r="E114" i="1" l="1"/>
  <c r="G115" i="1"/>
  <c r="G114" i="1" s="1"/>
  <c r="F115" i="1"/>
  <c r="F114" i="1" s="1"/>
  <c r="E126" i="1"/>
  <c r="E104" i="1"/>
  <c r="D114" i="1"/>
  <c r="C114" i="1"/>
  <c r="F66" i="1"/>
  <c r="G66" i="1"/>
  <c r="G46" i="1"/>
  <c r="G47" i="1"/>
  <c r="G45" i="1"/>
  <c r="F45" i="1"/>
  <c r="G50" i="1"/>
  <c r="G38" i="1"/>
  <c r="G31" i="1"/>
  <c r="E122" i="1"/>
  <c r="D116" i="1"/>
  <c r="E116" i="1"/>
  <c r="C116" i="1"/>
  <c r="D88" i="1"/>
  <c r="E88" i="1"/>
  <c r="E96" i="1"/>
  <c r="D111" i="1"/>
  <c r="E111" i="1"/>
  <c r="E41" i="1" l="1"/>
  <c r="C62" i="1"/>
  <c r="C9" i="1" l="1"/>
  <c r="C20" i="1"/>
  <c r="D122" i="1" l="1"/>
  <c r="C122" i="1"/>
  <c r="G88" i="1"/>
  <c r="C88" i="1"/>
  <c r="G51" i="1"/>
  <c r="F26" i="1"/>
  <c r="D17" i="1"/>
  <c r="E130" i="1"/>
  <c r="D130" i="1"/>
  <c r="G130" i="1" s="1"/>
  <c r="E32" i="1"/>
  <c r="E24" i="1" s="1"/>
  <c r="F116" i="1"/>
  <c r="D73" i="1"/>
  <c r="E9" i="1"/>
  <c r="F9" i="1" s="1"/>
  <c r="D62" i="1"/>
  <c r="D61" i="1" s="1"/>
  <c r="G15" i="1"/>
  <c r="D32" i="1"/>
  <c r="E37" i="1"/>
  <c r="C32" i="1"/>
  <c r="C24" i="1" s="1"/>
  <c r="D126" i="1"/>
  <c r="D96" i="1"/>
  <c r="D9" i="1"/>
  <c r="F10" i="1"/>
  <c r="G10" i="1"/>
  <c r="F11" i="1"/>
  <c r="G11" i="1"/>
  <c r="C12" i="1"/>
  <c r="D12" i="1"/>
  <c r="E12" i="1"/>
  <c r="F13" i="1"/>
  <c r="G13" i="1"/>
  <c r="F14" i="1"/>
  <c r="G14" i="1"/>
  <c r="F15" i="1"/>
  <c r="F16" i="1"/>
  <c r="G16" i="1"/>
  <c r="C17" i="1"/>
  <c r="E17" i="1"/>
  <c r="F18" i="1"/>
  <c r="G18" i="1"/>
  <c r="F19" i="1"/>
  <c r="G19" i="1"/>
  <c r="D20" i="1"/>
  <c r="E20" i="1"/>
  <c r="F20" i="1" s="1"/>
  <c r="F21" i="1"/>
  <c r="G21" i="1"/>
  <c r="F22" i="1"/>
  <c r="G22" i="1"/>
  <c r="F25" i="1"/>
  <c r="G25" i="1"/>
  <c r="G26" i="1"/>
  <c r="F27" i="1"/>
  <c r="F28" i="1"/>
  <c r="G28" i="1"/>
  <c r="F29" i="1"/>
  <c r="F33" i="1"/>
  <c r="G33" i="1"/>
  <c r="F34" i="1"/>
  <c r="G34" i="1"/>
  <c r="F35" i="1"/>
  <c r="F36" i="1"/>
  <c r="C37" i="1"/>
  <c r="D37" i="1"/>
  <c r="F38" i="1"/>
  <c r="F39" i="1"/>
  <c r="G39" i="1"/>
  <c r="F40" i="1"/>
  <c r="C41" i="1"/>
  <c r="D41" i="1"/>
  <c r="F42" i="1"/>
  <c r="G42" i="1"/>
  <c r="F43" i="1"/>
  <c r="G43" i="1"/>
  <c r="F44" i="1"/>
  <c r="G44" i="1"/>
  <c r="F46" i="1"/>
  <c r="F47" i="1"/>
  <c r="F48" i="1"/>
  <c r="G48" i="1"/>
  <c r="F49" i="1"/>
  <c r="G49" i="1"/>
  <c r="F50" i="1"/>
  <c r="F51" i="1"/>
  <c r="C57" i="1"/>
  <c r="D57" i="1"/>
  <c r="E57" i="1"/>
  <c r="F58" i="1"/>
  <c r="G58" i="1"/>
  <c r="G60" i="1"/>
  <c r="E62" i="1"/>
  <c r="E61" i="1" s="1"/>
  <c r="F63" i="1"/>
  <c r="G63" i="1"/>
  <c r="F64" i="1"/>
  <c r="G64" i="1"/>
  <c r="F65" i="1"/>
  <c r="G65" i="1"/>
  <c r="F67" i="1"/>
  <c r="F68" i="1"/>
  <c r="G68" i="1"/>
  <c r="G71" i="1"/>
  <c r="G72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C82" i="1"/>
  <c r="D82" i="1"/>
  <c r="E82" i="1"/>
  <c r="F83" i="1"/>
  <c r="G83" i="1"/>
  <c r="C84" i="1"/>
  <c r="D84" i="1"/>
  <c r="E84" i="1"/>
  <c r="F85" i="1"/>
  <c r="G85" i="1"/>
  <c r="F86" i="1"/>
  <c r="G86" i="1"/>
  <c r="F87" i="1"/>
  <c r="G87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7" i="1"/>
  <c r="G97" i="1"/>
  <c r="G98" i="1"/>
  <c r="F99" i="1"/>
  <c r="G99" i="1"/>
  <c r="F100" i="1"/>
  <c r="G100" i="1"/>
  <c r="C101" i="1"/>
  <c r="F101" i="1" s="1"/>
  <c r="D101" i="1"/>
  <c r="G101" i="1" s="1"/>
  <c r="E101" i="1"/>
  <c r="F102" i="1"/>
  <c r="G102" i="1"/>
  <c r="F103" i="1"/>
  <c r="G103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2" i="1"/>
  <c r="G112" i="1"/>
  <c r="F113" i="1"/>
  <c r="G113" i="1"/>
  <c r="F117" i="1"/>
  <c r="G117" i="1"/>
  <c r="F118" i="1"/>
  <c r="G118" i="1"/>
  <c r="F119" i="1"/>
  <c r="G119" i="1"/>
  <c r="F120" i="1"/>
  <c r="G120" i="1"/>
  <c r="F121" i="1"/>
  <c r="G121" i="1"/>
  <c r="F123" i="1"/>
  <c r="G123" i="1"/>
  <c r="F124" i="1"/>
  <c r="G124" i="1"/>
  <c r="F125" i="1"/>
  <c r="G125" i="1"/>
  <c r="C126" i="1"/>
  <c r="F127" i="1"/>
  <c r="G127" i="1"/>
  <c r="F128" i="1"/>
  <c r="G128" i="1"/>
  <c r="F129" i="1"/>
  <c r="G129" i="1"/>
  <c r="C130" i="1"/>
  <c r="F130" i="1" s="1"/>
  <c r="F131" i="1"/>
  <c r="G131" i="1"/>
  <c r="F132" i="1"/>
  <c r="F133" i="1"/>
  <c r="G133" i="1"/>
  <c r="G82" i="1" l="1"/>
  <c r="C134" i="1"/>
  <c r="D134" i="1"/>
  <c r="E134" i="1"/>
  <c r="G20" i="1"/>
  <c r="G122" i="1"/>
  <c r="G12" i="1"/>
  <c r="E8" i="1"/>
  <c r="C8" i="1"/>
  <c r="F17" i="1"/>
  <c r="F84" i="1"/>
  <c r="F62" i="1"/>
  <c r="G84" i="1"/>
  <c r="F82" i="1"/>
  <c r="G37" i="1"/>
  <c r="G62" i="1"/>
  <c r="F37" i="1"/>
  <c r="F32" i="1"/>
  <c r="G32" i="1"/>
  <c r="G9" i="1"/>
  <c r="C23" i="1"/>
  <c r="F24" i="1"/>
  <c r="G57" i="1"/>
  <c r="G17" i="1"/>
  <c r="F104" i="1"/>
  <c r="E23" i="1"/>
  <c r="F12" i="1"/>
  <c r="G61" i="1"/>
  <c r="F126" i="1"/>
  <c r="G126" i="1"/>
  <c r="G116" i="1"/>
  <c r="G104" i="1"/>
  <c r="F122" i="1"/>
  <c r="F88" i="1"/>
  <c r="F111" i="1"/>
  <c r="F96" i="1"/>
  <c r="G96" i="1"/>
  <c r="F73" i="1"/>
  <c r="G73" i="1"/>
  <c r="C61" i="1"/>
  <c r="F61" i="1" s="1"/>
  <c r="D24" i="1"/>
  <c r="G111" i="1"/>
  <c r="F41" i="1"/>
  <c r="D8" i="1"/>
  <c r="C7" i="1" l="1"/>
  <c r="C70" i="1" s="1"/>
  <c r="F8" i="1"/>
  <c r="E7" i="1"/>
  <c r="E70" i="1" s="1"/>
  <c r="E135" i="1" s="1"/>
  <c r="F23" i="1"/>
  <c r="F134" i="1"/>
  <c r="G134" i="1"/>
  <c r="G8" i="1"/>
  <c r="D23" i="1"/>
  <c r="G23" i="1" s="1"/>
  <c r="G24" i="1"/>
  <c r="F7" i="1" l="1"/>
  <c r="F70" i="1"/>
  <c r="C135" i="1"/>
  <c r="D7" i="1"/>
  <c r="D70" i="1" l="1"/>
  <c r="G70" i="1" s="1"/>
  <c r="G7" i="1"/>
</calcChain>
</file>

<file path=xl/sharedStrings.xml><?xml version="1.0" encoding="utf-8"?>
<sst xmlns="http://schemas.openxmlformats.org/spreadsheetml/2006/main" count="281" uniqueCount="269">
  <si>
    <t>ИСПОЛНЕНИЕ  БЮДЖЕТА БОГОРОДСКОГО МУНИЦИПАЛЬНОГО ОКРУГА</t>
  </si>
  <si>
    <t>Код по бюджетной классификации</t>
  </si>
  <si>
    <t>Наименование показателя</t>
  </si>
  <si>
    <t>Назначено на год</t>
  </si>
  <si>
    <t>Факт</t>
  </si>
  <si>
    <t>% исполнения к  год. назначениям</t>
  </si>
  <si>
    <t>3</t>
  </si>
  <si>
    <t>4</t>
  </si>
  <si>
    <t>РАЗДЕЛ 1. Д О Х О Д Ы</t>
  </si>
  <si>
    <t>000  1  00 0000 0000 000</t>
  </si>
  <si>
    <t>НАЛОГОВЫЕ И НЕНАЛОГОВЫЕ ДОХОДЫ</t>
  </si>
  <si>
    <t>НАЛОГОВЫЕ  ДОХОДЫ</t>
  </si>
  <si>
    <t>000 1 01 00000 00 0000 000</t>
  </si>
  <si>
    <t>НАЛОГИ НА ПРИБЫЛЬ, ДОХОДЫ</t>
  </si>
  <si>
    <t xml:space="preserve">000 1 01 02000 01 0000 110 </t>
  </si>
  <si>
    <t>Налог на доходы физических лиц</t>
  </si>
  <si>
    <t>000 1 03 02000 00 0000 110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</si>
  <si>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</si>
  <si>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</si>
  <si>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</si>
  <si>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</si>
  <si>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</si>
  <si>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000 1 05 02000 00 0000 110</t>
  </si>
  <si>
    <t>Единый налог на вмененный доход для отдельных видов деятельности</t>
  </si>
  <si>
    <t>000 1 05 03000 00 0000 110</t>
  </si>
  <si>
    <t>Единый сельскохозяйственный налог</t>
  </si>
  <si>
    <t>000 1 05 04000 00 0000 110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</si>
  <si>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</si>
  <si>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</si>
  <si>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</si>
  <si>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</si>
  <si>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000 1 06 06000 00 0000 110 </t>
  </si>
  <si>
    <t>Земельный налог</t>
  </si>
  <si>
    <t>000 1 08 00000 00 0000 000</t>
  </si>
  <si>
    <t>ГОСУДАРСТВЕННАЯ ПОШЛИНА</t>
  </si>
  <si>
    <t>000 1 08 03000 00 0000 110</t>
  </si>
  <si>
    <t xml:space="preserve"> Государственная пошлина по делам, рассматриваемым в судах общей юрисдикции, мировыми судьями</t>
  </si>
  <si>
    <t>000 1 08 07000 00 0000 110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</si>
  <si>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</si>
  <si>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НЕНАЛОГОВЫЕ  ДОХОДЫ</t>
  </si>
  <si>
    <t>000 1 11 00000 00 0000 000</t>
  </si>
  <si>
    <t>ДОХОДЫ ОТ ИСПОЛЬЗОВАНИЯ  ИМУЩЕСТВА, НАХОДЯЩЕГОСЯ В ГОСУДАРСТВЕННОЙ И МУНИЦИПАЛЬНОЙ СОБСТВЕННОСТИ</t>
  </si>
  <si>
    <t>000 1 11 01050 05 0000 120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</si>
  <si>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</si>
  <si>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</si>
  <si>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</si>
  <si>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000 111 05020 00 0000 120</t>
  </si>
  <si>
    <t>Доходы,получаемые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</si>
  <si>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000 111 05030 00 0000 120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</si>
  <si>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самоуправления, государственными внебюджетными фондами и созданных ими учреждений (за исключением имущества бюджетных и автономных учреждений)</t>
  </si>
  <si>
    <t>000 111 05070 00 0000 120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</si>
  <si>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</si>
  <si>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</si>
  <si>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</si>
  <si>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000 111 07000 00 0000 120</t>
  </si>
  <si>
    <t>Платежи от государственных и муниципальных унитарных предприятий</t>
  </si>
  <si>
    <t>000 111 09000  00 0000 120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</si>
  <si>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</si>
  <si>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000 111 09044 00 0000 120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</si>
  <si>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</si>
  <si>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</si>
  <si>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</si>
  <si>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</si>
  <si>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</si>
  <si>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 xml:space="preserve">000 1 13 00000 00 0000 000 </t>
  </si>
  <si>
    <t>Доходы от оказания платных услуг  и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</si>
  <si>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</si>
  <si>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</si>
  <si>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</si>
  <si>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</si>
  <si>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</si>
  <si>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</si>
  <si>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000 1 14 13040 00 0000 410</t>
  </si>
  <si>
    <t>Доходы от приватизации имущества, находящегося в государственной и муниципальной собственности</t>
  </si>
  <si>
    <t>000 1 16 00000 00 0000 000</t>
  </si>
  <si>
    <t>ШТРАФЫ, САНКЦИИ, ВОЗМЕЩЕНИЕ УЩЕРБА</t>
  </si>
  <si>
    <t>более 200</t>
  </si>
  <si>
    <t>000 1 1 601053 00 0000 140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</si>
  <si>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</si>
  <si>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000 1 16 01063 00 0000 140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</si>
  <si>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</si>
  <si>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000 1 16 01073 00 0000 140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</si>
  <si>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</si>
  <si>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000 1 16 01083 00 0000 140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</si>
  <si>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</si>
  <si>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000 1 16 01093 00 0000 140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</si>
  <si>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</si>
  <si>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000 1 16 01143 00 0000 140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</si>
  <si>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</si>
  <si>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</si>
  <si>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</si>
  <si>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000 1 16 01173 00 0000 140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</si>
  <si>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</si>
  <si>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000 1 16 01193 00 0000 140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</si>
  <si>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</si>
  <si>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000 1 16 01203 00 0000 140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</si>
  <si>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</si>
  <si>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000 1 16 02020 00 0000 140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</si>
  <si>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</si>
  <si>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</si>
  <si>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</si>
  <si>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000 1 16 10030 14 0000 140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</si>
  <si>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</si>
  <si>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000 1 16 11050 00 0000 140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</si>
  <si>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</si>
  <si>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000 1 17 00000 00 0000 000</t>
  </si>
  <si>
    <t xml:space="preserve">ПРОЧИЕ НЕНАЛОГОВЫЕ ДОХОДЫ </t>
  </si>
  <si>
    <t>000 1 17 01000 00 0000 180</t>
  </si>
  <si>
    <t>Невыясненные поступления</t>
  </si>
  <si>
    <t>000 1 17 05000 00 0000 180</t>
  </si>
  <si>
    <t>Прочие неналоговые доходы</t>
  </si>
  <si>
    <t>000 1 17 15020 00 0000 150</t>
  </si>
  <si>
    <t>Инициативные платежи, зачисляемые в бюджеты муниципальных округов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</si>
  <si>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</si>
  <si>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</si>
  <si>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</si>
  <si>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</si>
  <si>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</si>
  <si>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</si>
  <si>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</si>
  <si>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</si>
  <si>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000 2 02 30000 00 0000 151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</si>
  <si>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</si>
  <si>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</si>
  <si>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</si>
  <si>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</si>
  <si>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</si>
  <si>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</si>
  <si>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</si>
  <si>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000 8 50 0000 00 0000 000</t>
  </si>
  <si>
    <t>РАЗДЕЛ 2. Р А С Х О Д Ы</t>
  </si>
  <si>
    <t>0100</t>
  </si>
  <si>
    <t>ОБЩЕГОСУДАРСТВЕННЫЕ ВОПРОСЫ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</si>
  <si>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</si>
  <si>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</si>
  <si>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</si>
  <si>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</si>
  <si>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</si>
  <si>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 , высших  исполнительных органов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</si>
  <si>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</si>
  <si>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</si>
  <si>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</si>
  <si>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</si>
  <si>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</si>
  <si>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</si>
  <si>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</si>
  <si>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</si>
  <si>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</si>
  <si>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</si>
  <si>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</si>
  <si>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</si>
  <si>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</si>
  <si>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</si>
  <si>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</si>
  <si>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 И ПРАВООХРАНИТЕЛЬНАЯ ДЕЯТЕЛЬНОСТЬ</t>
  </si>
  <si>
    <t>0302</t>
  </si>
  <si>
    <t>Органы внутренних дел</t>
  </si>
  <si>
    <t>0309</t>
  </si>
  <si>
    <t>Гражданская оборона</t>
  </si>
  <si>
    <t>0310</t>
  </si>
  <si>
    <t>Защита населения и территории от 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</si>
  <si>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</si>
  <si>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</si>
  <si>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</si>
  <si>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</si>
  <si>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</si>
  <si>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</si>
  <si>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</si>
  <si>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</si>
  <si>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</si>
  <si>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</si>
  <si>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</si>
  <si>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</si>
  <si>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</si>
  <si>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</si>
  <si>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</si>
  <si>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</si>
  <si>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</si>
  <si>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</si>
  <si>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</si>
  <si>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</si>
  <si>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</si>
  <si>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</si>
  <si>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</si>
  <si>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</si>
  <si>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</si>
  <si>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</si>
  <si>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</si>
  <si>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</si>
  <si>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</si>
  <si>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</si>
  <si>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</si>
  <si>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</si>
  <si>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</si>
  <si>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</si>
  <si>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</si>
  <si>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</si>
  <si>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</si>
  <si>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</si>
  <si>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</si>
  <si>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</si>
  <si>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</si>
  <si>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 и повышение квалификации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</si>
  <si>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</si>
  <si>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</si>
  <si>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</si>
  <si>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</si>
  <si>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</si>
  <si>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</si>
  <si>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</si>
  <si>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 xml:space="preserve">Культура </t>
  </si>
  <si>
    <t>0804</t>
  </si>
  <si>
    <t>Другие 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</si>
  <si>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</si>
  <si>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</si>
  <si>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</si>
  <si>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</si>
  <si>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</si>
  <si>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</si>
  <si>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</si>
  <si>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</si>
  <si>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</si>
  <si>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</si>
  <si>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</si>
  <si>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</si>
  <si>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</si>
  <si>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</si>
  <si>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</si>
  <si>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</si>
  <si>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</si>
  <si>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</si>
  <si>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</si>
  <si>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</si>
  <si>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</si>
  <si>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</si>
  <si>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</si>
  <si>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</si>
  <si>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</si>
  <si>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</si>
  <si>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</si>
  <si>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</si>
  <si>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</si>
  <si>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                (МУНИЦИПАЛЬНОГО) ДОЛГА</t>
  </si>
  <si>
    <t>1301</t>
  </si>
  <si>
    <t>Обслуживание государственного ( 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</si>
  <si>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</si>
  <si>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</si>
  <si>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</si>
  <si>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</si>
  <si>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</si>
  <si>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</si>
  <si>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>7900</t>
  </si>
  <si>
    <t xml:space="preserve">                                                                                                                           ПРОФИЦИТ БЮДЖЕТА (со знаком "плюс")   ДЕФИЦИТ БЮДЖЕТА (со знаком "минус")</t>
  </si>
  <si>
    <t>Зам.главы администрации - начальник финансового управления</t>
  </si>
  <si>
    <t>Солуянова С.А.</t>
  </si>
  <si>
    <t>Месячный отчет</t>
  </si>
  <si>
    <t>000 2 02 40000 00 0000 151</t>
  </si>
  <si>
    <t>000 2 07 00000 00 0000 000</t>
  </si>
  <si>
    <t>Налог ,взимаемый в связи с применением патентной системы налогообложения</t>
  </si>
  <si>
    <t>Назначено на квартал</t>
  </si>
  <si>
    <t>000 1 16 07090 00 0000 140</t>
  </si>
  <si>
    <t>Более 200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</si>
  <si>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</si>
  <si>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% исполнения к квартальным назначениям   </t>
  </si>
  <si>
    <t>0900</t>
  </si>
  <si>
    <t>0902</t>
  </si>
  <si>
    <t>Амбулаторная помощь</t>
  </si>
  <si>
    <t>ЗДРАВООХРАНЕНИЕ</t>
  </si>
  <si>
    <t>на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</si>
</sst>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\-??_р_._-;_-@_-"/>
    <numFmt numFmtId="165" formatCode="0.0_ ;[Red]\-0.0\ "/>
    <numFmt numFmtId="166" formatCode="#,##0.0_ ;\-#,##0.0\ "/>
    <numFmt numFmtId="167" formatCode="?"/>
  </numFmts>
  <fonts count="19" x14ac:knownFonts="1">
    <font>
      <sz val="10"/>
      <color indexed="8"/>
      <name val="Arial Cy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8"/>
      <color indexed="12"/>
      <name val="Arial Cyr"/>
    </font>
    <font>
      <sz val="11"/>
      <color indexed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rgb="FFDCEFF4"/>
        <bgColor indexed="41"/>
      </patternFill>
    </fill>
    <fill>
      <patternFill patternType="solid">
        <fgColor rgb="FFDCEFF4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13" fillId="2" borderId="0"/>
    <xf numFmtId="0" fontId="1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6" fillId="0" borderId="0"/>
  </cellStyleXfs>
  <cellXfs count="143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top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166" fontId="7" fillId="4" borderId="7" xfId="24" applyNumberFormat="1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166" fontId="7" fillId="5" borderId="8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166" fontId="7" fillId="3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6" fontId="3" fillId="0" borderId="9" xfId="24" applyNumberFormat="1" applyFont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166" fontId="7" fillId="0" borderId="9" xfId="24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49" fontId="1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vertical="center" wrapText="1"/>
      <protection locked="0"/>
    </xf>
    <xf numFmtId="166" fontId="7" fillId="5" borderId="9" xfId="2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49" fontId="3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66" fontId="3" fillId="0" borderId="6" xfId="24" applyNumberFormat="1" applyFont="1" applyBorder="1" applyAlignment="1" applyProtection="1">
      <alignment horizontal="center" vertical="center" wrapText="1"/>
      <protection locked="0"/>
    </xf>
    <xf numFmtId="49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 wrapText="1"/>
      <protection locked="0"/>
    </xf>
    <xf numFmtId="166" fontId="7" fillId="5" borderId="7" xfId="24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166" fontId="7" fillId="3" borderId="8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8" xfId="24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Border="1" applyAlignment="1">
      <alignment horizontal="left" vertical="center" wrapText="1" readingOrder="1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9" xfId="2" applyFont="1" applyFill="1" applyBorder="1" applyAlignment="1">
      <alignment horizontal="left" vertical="center" wrapText="1" readingOrder="1"/>
    </xf>
    <xf numFmtId="166" fontId="7" fillId="6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7" xfId="0" applyNumberFormat="1" applyFont="1" applyFill="1" applyBorder="1" applyAlignment="1" applyProtection="1">
      <alignment horizontal="center" vertical="center"/>
      <protection locked="0"/>
    </xf>
    <xf numFmtId="166" fontId="7" fillId="6" borderId="7" xfId="24" applyNumberFormat="1" applyFont="1" applyFill="1" applyBorder="1" applyAlignment="1" applyProtection="1">
      <alignment horizontal="center" vertical="center" wrapText="1"/>
      <protection locked="0"/>
    </xf>
    <xf numFmtId="166" fontId="7" fillId="6" borderId="11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/>
    </xf>
    <xf numFmtId="166" fontId="7" fillId="3" borderId="8" xfId="24" applyNumberFormat="1" applyFont="1" applyFill="1" applyBorder="1" applyAlignment="1">
      <alignment horizontal="center" vertical="center" wrapText="1"/>
    </xf>
    <xf numFmtId="166" fontId="7" fillId="3" borderId="5" xfId="24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6" fontId="3" fillId="3" borderId="13" xfId="24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166" fontId="7" fillId="5" borderId="9" xfId="24" applyNumberFormat="1" applyFont="1" applyFill="1" applyBorder="1" applyAlignment="1">
      <alignment horizontal="center" vertical="center" wrapText="1"/>
    </xf>
    <xf numFmtId="166" fontId="7" fillId="5" borderId="13" xfId="24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66" fontId="3" fillId="3" borderId="14" xfId="24" applyNumberFormat="1" applyFont="1" applyFill="1" applyBorder="1" applyAlignment="1">
      <alignment horizontal="center" vertical="center" wrapText="1"/>
    </xf>
    <xf numFmtId="166" fontId="3" fillId="0" borderId="9" xfId="24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6" fontId="3" fillId="0" borderId="14" xfId="24" applyNumberFormat="1" applyFont="1" applyBorder="1" applyAlignment="1">
      <alignment horizontal="center" vertical="center" wrapText="1"/>
    </xf>
    <xf numFmtId="166" fontId="7" fillId="5" borderId="14" xfId="24" applyNumberFormat="1" applyFont="1" applyFill="1" applyBorder="1" applyAlignment="1">
      <alignment horizontal="center" vertical="center" wrapText="1"/>
    </xf>
    <xf numFmtId="166" fontId="7" fillId="5" borderId="15" xfId="24" applyNumberFormat="1" applyFont="1" applyFill="1" applyBorder="1" applyAlignment="1">
      <alignment horizontal="center" vertical="center" wrapText="1"/>
    </xf>
    <xf numFmtId="166" fontId="3" fillId="0" borderId="13" xfId="24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6" fontId="3" fillId="3" borderId="16" xfId="24" applyNumberFormat="1" applyFont="1" applyFill="1" applyBorder="1" applyAlignment="1">
      <alignment horizontal="center" vertical="center" wrapText="1"/>
    </xf>
    <xf numFmtId="166" fontId="3" fillId="3" borderId="6" xfId="24" applyNumberFormat="1" applyFont="1" applyFill="1" applyBorder="1" applyAlignment="1">
      <alignment horizontal="center" vertical="center" wrapText="1"/>
    </xf>
    <xf numFmtId="166" fontId="7" fillId="3" borderId="13" xfId="24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6" fontId="7" fillId="3" borderId="3" xfId="24" applyNumberFormat="1" applyFont="1" applyFill="1" applyBorder="1" applyAlignment="1" applyProtection="1">
      <alignment horizontal="center" vertical="center" wrapText="1"/>
      <protection locked="0"/>
    </xf>
    <xf numFmtId="49" fontId="3" fillId="7" borderId="10" xfId="0" applyNumberFormat="1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vertical="center" wrapText="1"/>
    </xf>
    <xf numFmtId="166" fontId="3" fillId="7" borderId="18" xfId="24" applyNumberFormat="1" applyFont="1" applyFill="1" applyBorder="1" applyAlignment="1">
      <alignment horizontal="center" vertical="center" wrapText="1"/>
    </xf>
    <xf numFmtId="166" fontId="3" fillId="7" borderId="19" xfId="24" applyNumberFormat="1" applyFont="1" applyFill="1" applyBorder="1" applyAlignment="1">
      <alignment horizontal="center" vertical="center" wrapText="1"/>
    </xf>
    <xf numFmtId="166" fontId="7" fillId="5" borderId="17" xfId="24" applyNumberFormat="1" applyFont="1" applyFill="1" applyBorder="1" applyAlignment="1">
      <alignment horizontal="center" vertical="center" wrapText="1"/>
    </xf>
    <xf numFmtId="166" fontId="7" fillId="5" borderId="18" xfId="24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3" borderId="3" xfId="24" applyNumberFormat="1" applyFont="1" applyFill="1" applyBorder="1" applyAlignment="1">
      <alignment horizontal="center" vertical="center" wrapText="1"/>
    </xf>
    <xf numFmtId="49" fontId="7" fillId="6" borderId="10" xfId="0" applyNumberFormat="1" applyFont="1" applyFill="1" applyBorder="1" applyAlignment="1">
      <alignment horizontal="center" vertical="center" wrapText="1"/>
    </xf>
    <xf numFmtId="49" fontId="7" fillId="6" borderId="17" xfId="0" applyNumberFormat="1" applyFont="1" applyFill="1" applyBorder="1" applyAlignment="1">
      <alignment horizontal="center" vertical="center" wrapText="1"/>
    </xf>
    <xf numFmtId="166" fontId="7" fillId="6" borderId="7" xfId="24" applyNumberFormat="1" applyFont="1" applyFill="1" applyBorder="1" applyAlignment="1">
      <alignment horizontal="center" vertical="center" wrapText="1"/>
    </xf>
    <xf numFmtId="166" fontId="7" fillId="6" borderId="17" xfId="24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left" vertical="center" wrapText="1"/>
    </xf>
    <xf numFmtId="166" fontId="11" fillId="3" borderId="22" xfId="24" applyNumberFormat="1" applyFont="1" applyFill="1" applyBorder="1" applyAlignment="1">
      <alignment horizontal="center" vertical="center" wrapText="1"/>
    </xf>
    <xf numFmtId="0" fontId="3" fillId="0" borderId="20" xfId="0" applyFont="1" applyBorder="1"/>
    <xf numFmtId="0" fontId="15" fillId="0" borderId="0" xfId="0" applyFont="1"/>
    <xf numFmtId="0" fontId="15" fillId="0" borderId="0" xfId="0" applyFont="1" applyAlignment="1">
      <alignment horizontal="right"/>
    </xf>
    <xf numFmtId="4" fontId="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64" fontId="3" fillId="0" borderId="0" xfId="24" applyFont="1"/>
    <xf numFmtId="166" fontId="7" fillId="8" borderId="9" xfId="24" applyNumberFormat="1" applyFont="1" applyFill="1" applyBorder="1" applyAlignment="1" applyProtection="1">
      <alignment horizontal="center" vertical="center" wrapText="1"/>
      <protection locked="0"/>
    </xf>
    <xf numFmtId="166" fontId="7" fillId="9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0" borderId="14" xfId="24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left" vertical="center" wrapText="1"/>
    </xf>
    <xf numFmtId="166" fontId="3" fillId="0" borderId="8" xfId="24" applyNumberFormat="1" applyFont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>
      <alignment horizontal="center" vertical="center"/>
    </xf>
    <xf numFmtId="0" fontId="3" fillId="0" borderId="23" xfId="3" applyNumberFormat="1" applyFont="1" applyFill="1" applyBorder="1" applyAlignment="1" applyProtection="1">
      <alignment wrapText="1"/>
    </xf>
    <xf numFmtId="166" fontId="3" fillId="0" borderId="23" xfId="24" applyNumberFormat="1" applyFont="1" applyBorder="1" applyAlignment="1" applyProtection="1">
      <alignment horizontal="center" vertical="center" wrapText="1"/>
      <protection locked="0"/>
    </xf>
    <xf numFmtId="166" fontId="3" fillId="10" borderId="14" xfId="24" applyNumberFormat="1" applyFont="1" applyFill="1" applyBorder="1" applyAlignment="1">
      <alignment horizontal="center" vertical="center" wrapText="1"/>
    </xf>
    <xf numFmtId="49" fontId="7" fillId="10" borderId="9" xfId="0" applyNumberFormat="1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vertical="center" wrapText="1"/>
    </xf>
    <xf numFmtId="166" fontId="17" fillId="11" borderId="13" xfId="24" applyNumberFormat="1" applyFont="1" applyFill="1" applyBorder="1" applyAlignment="1">
      <alignment horizontal="center" vertical="center" wrapText="1"/>
    </xf>
    <xf numFmtId="166" fontId="18" fillId="11" borderId="8" xfId="24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25">
    <cellStyle name="Excel_BuiltIn_Акцент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10" xfId="4" xr:uid="{00000000-0005-0000-0000-000004000000}"/>
    <cellStyle name="Обычный 11" xfId="5" xr:uid="{00000000-0005-0000-0000-000005000000}"/>
    <cellStyle name="Обычный 12" xfId="6" xr:uid="{00000000-0005-0000-0000-000006000000}"/>
    <cellStyle name="Обычный 13" xfId="7" xr:uid="{00000000-0005-0000-0000-000007000000}"/>
    <cellStyle name="Обычный 14" xfId="8" xr:uid="{00000000-0005-0000-0000-000008000000}"/>
    <cellStyle name="Обычный 15" xfId="9" xr:uid="{00000000-0005-0000-0000-000009000000}"/>
    <cellStyle name="Обычный 16" xfId="10" xr:uid="{00000000-0005-0000-0000-00000A000000}"/>
    <cellStyle name="Обычный 17" xfId="11" xr:uid="{00000000-0005-0000-0000-00000B000000}"/>
    <cellStyle name="Обычный 18" xfId="12" xr:uid="{00000000-0005-0000-0000-00000C000000}"/>
    <cellStyle name="Обычный 19" xfId="13" xr:uid="{00000000-0005-0000-0000-00000D000000}"/>
    <cellStyle name="Обычный 2" xfId="14" xr:uid="{00000000-0005-0000-0000-00000E000000}"/>
    <cellStyle name="Обычный 20" xfId="15" xr:uid="{00000000-0005-0000-0000-00000F000000}"/>
    <cellStyle name="Обычный 21" xfId="16" xr:uid="{00000000-0005-0000-0000-000010000000}"/>
    <cellStyle name="Обычный 3" xfId="17" xr:uid="{00000000-0005-0000-0000-000011000000}"/>
    <cellStyle name="Обычный 4" xfId="18" xr:uid="{00000000-0005-0000-0000-000012000000}"/>
    <cellStyle name="Обычный 5" xfId="19" xr:uid="{00000000-0005-0000-0000-000013000000}"/>
    <cellStyle name="Обычный 6" xfId="20" xr:uid="{00000000-0005-0000-0000-000014000000}"/>
    <cellStyle name="Обычный 7" xfId="21" xr:uid="{00000000-0005-0000-0000-000015000000}"/>
    <cellStyle name="Обычный 8" xfId="22" xr:uid="{00000000-0005-0000-0000-000016000000}"/>
    <cellStyle name="Обычный 9" xfId="23" xr:uid="{00000000-0005-0000-0000-000017000000}"/>
    <cellStyle name="Финансовый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E2A325F57B7A8464CD6A39565291F9A6190EB43297432CFDEC66C988214870B84DF015B41F3313679BA7F913F79C975F2BDA4765497F751k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41"/>
  <sheetViews>
    <sheetView showZeros="0" tabSelected="1" zoomScale="80" zoomScaleNormal="80" workbookViewId="0">
      <pane ySplit="7" topLeftCell="A8" activePane="bottomLeft" state="frozen"/>
      <selection pane="bottomLeft" activeCell="J7" sqref="J7"/>
    </sheetView>
  </sheetViews>
  <sheetFormatPr defaultRowHeight="15.75" x14ac:dyDescent="0.25"/>
  <cols>
    <col min="1" max="1" width="28.42578125" style="1" customWidth="1"/>
    <col min="2" max="2" width="64.7109375" style="1" customWidth="1"/>
    <col min="3" max="3" width="14" style="1" customWidth="1"/>
    <col min="4" max="4" width="14.7109375" style="1" customWidth="1"/>
    <col min="5" max="5" width="14.28515625" style="1" customWidth="1"/>
    <col min="6" max="6" width="10" style="1" customWidth="1"/>
    <col min="7" max="7" width="11" style="1" customWidth="1"/>
    <col min="8" max="254" width="9.140625" style="1" customWidth="1"/>
  </cols>
  <sheetData>
    <row r="1" spans="1:7" ht="21.75" customHeight="1" x14ac:dyDescent="0.25">
      <c r="A1" s="140" t="s">
        <v>0</v>
      </c>
      <c r="B1" s="140"/>
      <c r="C1" s="140"/>
      <c r="D1" s="140"/>
      <c r="E1" s="140"/>
      <c r="F1" s="140"/>
      <c r="G1" s="140"/>
    </row>
    <row r="2" spans="1:7" ht="18.75" x14ac:dyDescent="0.25">
      <c r="A2" s="141" t="s">
        <v>268</v>
      </c>
      <c r="B2" s="141"/>
      <c r="C2" s="141"/>
      <c r="D2" s="141"/>
      <c r="E2" s="141"/>
      <c r="F2" s="141"/>
      <c r="G2" s="141"/>
    </row>
    <row r="3" spans="1:7" x14ac:dyDescent="0.25">
      <c r="A3" s="2"/>
      <c r="B3" s="3"/>
      <c r="C3" s="4"/>
      <c r="D3" s="4"/>
      <c r="E3" s="5"/>
      <c r="F3" s="5"/>
    </row>
    <row r="4" spans="1:7" ht="132" customHeight="1" x14ac:dyDescent="0.25">
      <c r="A4" s="6" t="s">
        <v>1</v>
      </c>
      <c r="B4" s="7" t="s">
        <v>2</v>
      </c>
      <c r="C4" s="6" t="s">
        <v>3</v>
      </c>
      <c r="D4" s="8" t="s">
        <v>259</v>
      </c>
      <c r="E4" s="8" t="s">
        <v>4</v>
      </c>
      <c r="F4" s="9" t="s">
        <v>5</v>
      </c>
      <c r="G4" s="10" t="s">
        <v>263</v>
      </c>
    </row>
    <row r="5" spans="1:7" x14ac:dyDescent="0.25">
      <c r="A5" s="11">
        <v>1</v>
      </c>
      <c r="B5" s="12">
        <v>2</v>
      </c>
      <c r="C5" s="13" t="s">
        <v>6</v>
      </c>
      <c r="D5" s="13" t="s">
        <v>7</v>
      </c>
      <c r="E5" s="14">
        <v>5</v>
      </c>
      <c r="F5" s="15">
        <v>6</v>
      </c>
      <c r="G5" s="16">
        <v>7</v>
      </c>
    </row>
    <row r="6" spans="1:7" x14ac:dyDescent="0.25">
      <c r="A6" s="17"/>
      <c r="B6" s="18" t="s">
        <v>8</v>
      </c>
      <c r="C6" s="19"/>
      <c r="D6" s="19"/>
      <c r="E6" s="20"/>
      <c r="F6" s="20"/>
      <c r="G6" s="21"/>
    </row>
    <row r="7" spans="1:7" ht="26.45" customHeight="1" x14ac:dyDescent="0.25">
      <c r="A7" s="22" t="s">
        <v>9</v>
      </c>
      <c r="B7" s="23" t="s">
        <v>10</v>
      </c>
      <c r="C7" s="24">
        <f>C8+C23</f>
        <v>1181531.2</v>
      </c>
      <c r="D7" s="24">
        <f>D8+D23</f>
        <v>183876.49999999997</v>
      </c>
      <c r="E7" s="24">
        <f>E8+E23</f>
        <v>224604.3</v>
      </c>
      <c r="F7" s="24">
        <f t="shared" ref="F7:F51" si="0">IF(C7&gt;0,E7/C7*100,0)</f>
        <v>19.009595345429727</v>
      </c>
      <c r="G7" s="24">
        <f t="shared" ref="G7:G39" si="1">IF(D7&gt;0,E7/D7*100,0)</f>
        <v>122.14954058838406</v>
      </c>
    </row>
    <row r="8" spans="1:7" ht="21" customHeight="1" x14ac:dyDescent="0.25">
      <c r="A8" s="25"/>
      <c r="B8" s="26" t="s">
        <v>11</v>
      </c>
      <c r="C8" s="27">
        <f>SUM(C9+C11+C12+C17+C20)</f>
        <v>1104579.7</v>
      </c>
      <c r="D8" s="27">
        <f>D9+D12+D17+D20+D11</f>
        <v>163311.49999999997</v>
      </c>
      <c r="E8" s="27">
        <f>E9+E12+E17+E20+E11</f>
        <v>184154.69999999998</v>
      </c>
      <c r="F8" s="27">
        <f t="shared" si="0"/>
        <v>16.671925077022507</v>
      </c>
      <c r="G8" s="27">
        <f t="shared" si="1"/>
        <v>112.76284891143614</v>
      </c>
    </row>
    <row r="9" spans="1:7" ht="30.75" customHeight="1" x14ac:dyDescent="0.25">
      <c r="A9" s="28" t="s">
        <v>12</v>
      </c>
      <c r="B9" s="29" t="s">
        <v>13</v>
      </c>
      <c r="C9" s="30">
        <f>C10</f>
        <v>636290.5</v>
      </c>
      <c r="D9" s="30">
        <f>D10</f>
        <v>99897.600000000006</v>
      </c>
      <c r="E9" s="30">
        <f>E10</f>
        <v>122959.4</v>
      </c>
      <c r="F9" s="31">
        <f t="shared" si="0"/>
        <v>19.324412355677161</v>
      </c>
      <c r="G9" s="30">
        <f t="shared" si="1"/>
        <v>123.08543949003779</v>
      </c>
    </row>
    <row r="10" spans="1:7" s="1" customFormat="1" ht="23.45" customHeight="1" x14ac:dyDescent="0.25">
      <c r="A10" s="32" t="s">
        <v>14</v>
      </c>
      <c r="B10" s="33" t="s">
        <v>15</v>
      </c>
      <c r="C10" s="34">
        <v>636290.5</v>
      </c>
      <c r="D10" s="34">
        <v>99897.600000000006</v>
      </c>
      <c r="E10" s="35">
        <v>122959.4</v>
      </c>
      <c r="F10" s="35">
        <f t="shared" si="0"/>
        <v>19.324412355677161</v>
      </c>
      <c r="G10" s="30">
        <f t="shared" si="1"/>
        <v>123.08543949003779</v>
      </c>
    </row>
    <row r="11" spans="1:7" s="1" customFormat="1" ht="37.15" customHeight="1" x14ac:dyDescent="0.25">
      <c r="A11" s="36" t="s">
        <v>16</v>
      </c>
      <c r="B11" s="37" t="s">
        <v>17</v>
      </c>
      <c r="C11" s="38">
        <v>54396</v>
      </c>
      <c r="D11" s="38">
        <v>13253.8</v>
      </c>
      <c r="E11" s="38">
        <v>13069.5</v>
      </c>
      <c r="F11" s="35">
        <f t="shared" si="0"/>
        <v>24.026582836973308</v>
      </c>
      <c r="G11" s="30">
        <f t="shared" si="1"/>
        <v>98.609455401469774</v>
      </c>
    </row>
    <row r="12" spans="1:7" s="1" customFormat="1" ht="24" customHeight="1" x14ac:dyDescent="0.25">
      <c r="A12" s="36" t="s">
        <v>18</v>
      </c>
      <c r="B12" s="39" t="s">
        <v>19</v>
      </c>
      <c r="C12" s="38">
        <f>SUM(C13:C16)</f>
        <v>151069.5</v>
      </c>
      <c r="D12" s="38">
        <f>SUM(D13:D16)</f>
        <v>24049.5</v>
      </c>
      <c r="E12" s="38">
        <f>SUM(E13:E16)</f>
        <v>22008.400000000001</v>
      </c>
      <c r="F12" s="35">
        <f t="shared" si="0"/>
        <v>14.568394017323152</v>
      </c>
      <c r="G12" s="30">
        <f t="shared" si="1"/>
        <v>91.5129212665544</v>
      </c>
    </row>
    <row r="13" spans="1:7" s="1" customFormat="1" ht="37.15" customHeight="1" x14ac:dyDescent="0.25">
      <c r="A13" s="40" t="s">
        <v>20</v>
      </c>
      <c r="B13" s="41" t="s">
        <v>21</v>
      </c>
      <c r="C13" s="34">
        <v>128398.9</v>
      </c>
      <c r="D13" s="34">
        <v>15753.7</v>
      </c>
      <c r="E13" s="34">
        <v>11457.6</v>
      </c>
      <c r="F13" s="35">
        <f t="shared" si="0"/>
        <v>8.9234409329051889</v>
      </c>
      <c r="G13" s="30">
        <f t="shared" si="1"/>
        <v>72.729580987323615</v>
      </c>
    </row>
    <row r="14" spans="1:7" s="1" customFormat="1" ht="31.5" x14ac:dyDescent="0.25">
      <c r="A14" s="32" t="s">
        <v>22</v>
      </c>
      <c r="B14" s="33" t="s">
        <v>23</v>
      </c>
      <c r="C14" s="34"/>
      <c r="D14" s="34">
        <v>0</v>
      </c>
      <c r="E14" s="34">
        <v>17.7</v>
      </c>
      <c r="F14" s="35">
        <f t="shared" si="0"/>
        <v>0</v>
      </c>
      <c r="G14" s="30">
        <f t="shared" si="1"/>
        <v>0</v>
      </c>
    </row>
    <row r="15" spans="1:7" s="1" customFormat="1" x14ac:dyDescent="0.25">
      <c r="A15" s="32" t="s">
        <v>24</v>
      </c>
      <c r="B15" s="33" t="s">
        <v>25</v>
      </c>
      <c r="C15" s="34">
        <v>6164.5</v>
      </c>
      <c r="D15" s="34">
        <v>3513.8</v>
      </c>
      <c r="E15" s="34">
        <v>4459.8999999999996</v>
      </c>
      <c r="F15" s="35">
        <f t="shared" si="0"/>
        <v>72.348122313245185</v>
      </c>
      <c r="G15" s="30">
        <f t="shared" si="1"/>
        <v>126.92526609368772</v>
      </c>
    </row>
    <row r="16" spans="1:7" s="1" customFormat="1" ht="31.5" x14ac:dyDescent="0.25">
      <c r="A16" s="32" t="s">
        <v>26</v>
      </c>
      <c r="B16" s="33" t="s">
        <v>258</v>
      </c>
      <c r="C16" s="34">
        <v>16506.099999999999</v>
      </c>
      <c r="D16" s="34">
        <v>4782</v>
      </c>
      <c r="E16" s="34">
        <v>6073.2</v>
      </c>
      <c r="F16" s="35">
        <f t="shared" si="0"/>
        <v>36.793670218888778</v>
      </c>
      <c r="G16" s="30">
        <f t="shared" si="1"/>
        <v>127.00125470514429</v>
      </c>
    </row>
    <row r="17" spans="1:7" s="1" customFormat="1" x14ac:dyDescent="0.25">
      <c r="A17" s="36" t="s">
        <v>27</v>
      </c>
      <c r="B17" s="39" t="s">
        <v>28</v>
      </c>
      <c r="C17" s="38">
        <f>SUM(C18:C19)</f>
        <v>227033.2</v>
      </c>
      <c r="D17" s="38">
        <f>SUM(D18:D19)</f>
        <v>18656.8</v>
      </c>
      <c r="E17" s="38">
        <f>SUM(E18:E19)</f>
        <v>19030.3</v>
      </c>
      <c r="F17" s="35">
        <f t="shared" si="0"/>
        <v>8.3821661325303953</v>
      </c>
      <c r="G17" s="30">
        <f t="shared" si="1"/>
        <v>102.00195103125938</v>
      </c>
    </row>
    <row r="18" spans="1:7" s="1" customFormat="1" x14ac:dyDescent="0.25">
      <c r="A18" s="32" t="s">
        <v>29</v>
      </c>
      <c r="B18" s="33" t="s">
        <v>30</v>
      </c>
      <c r="C18" s="34">
        <v>81634</v>
      </c>
      <c r="D18" s="34">
        <v>3512.8</v>
      </c>
      <c r="E18" s="34">
        <v>3458.5</v>
      </c>
      <c r="F18" s="35">
        <f t="shared" si="0"/>
        <v>4.2365925962221622</v>
      </c>
      <c r="G18" s="30">
        <f t="shared" si="1"/>
        <v>98.454224550216352</v>
      </c>
    </row>
    <row r="19" spans="1:7" s="1" customFormat="1" x14ac:dyDescent="0.25">
      <c r="A19" s="32" t="s">
        <v>31</v>
      </c>
      <c r="B19" s="33" t="s">
        <v>32</v>
      </c>
      <c r="C19" s="34">
        <v>145399.20000000001</v>
      </c>
      <c r="D19" s="34">
        <v>15144</v>
      </c>
      <c r="E19" s="34">
        <v>15571.8</v>
      </c>
      <c r="F19" s="35">
        <f t="shared" si="0"/>
        <v>10.709687536107488</v>
      </c>
      <c r="G19" s="30">
        <f t="shared" si="1"/>
        <v>102.82488114104595</v>
      </c>
    </row>
    <row r="20" spans="1:7" s="1" customFormat="1" ht="33" customHeight="1" x14ac:dyDescent="0.25">
      <c r="A20" s="36" t="s">
        <v>33</v>
      </c>
      <c r="B20" s="39" t="s">
        <v>34</v>
      </c>
      <c r="C20" s="38">
        <f>SUM(C21:C22)</f>
        <v>35790.5</v>
      </c>
      <c r="D20" s="38">
        <f>SUM(D21:D22)</f>
        <v>7453.8</v>
      </c>
      <c r="E20" s="38">
        <f>SUM(E21:E22)</f>
        <v>7087.1</v>
      </c>
      <c r="F20" s="35">
        <f t="shared" si="0"/>
        <v>19.801623335801402</v>
      </c>
      <c r="G20" s="30">
        <f t="shared" si="1"/>
        <v>95.080361694706056</v>
      </c>
    </row>
    <row r="21" spans="1:7" s="1" customFormat="1" ht="39.6" customHeight="1" x14ac:dyDescent="0.25">
      <c r="A21" s="32" t="s">
        <v>35</v>
      </c>
      <c r="B21" s="33" t="s">
        <v>36</v>
      </c>
      <c r="C21" s="34">
        <v>35740.5</v>
      </c>
      <c r="D21" s="34">
        <v>7438.8</v>
      </c>
      <c r="E21" s="34">
        <v>7087.1</v>
      </c>
      <c r="F21" s="35">
        <f t="shared" si="0"/>
        <v>19.829325275247971</v>
      </c>
      <c r="G21" s="30">
        <f t="shared" si="1"/>
        <v>95.272086895735868</v>
      </c>
    </row>
    <row r="22" spans="1:7" s="1" customFormat="1" ht="55.15" customHeight="1" x14ac:dyDescent="0.25">
      <c r="A22" s="32" t="s">
        <v>37</v>
      </c>
      <c r="B22" s="33" t="s">
        <v>38</v>
      </c>
      <c r="C22" s="34">
        <v>50</v>
      </c>
      <c r="D22" s="34">
        <v>15</v>
      </c>
      <c r="E22" s="34"/>
      <c r="F22" s="35">
        <f t="shared" si="0"/>
        <v>0</v>
      </c>
      <c r="G22" s="30">
        <f t="shared" si="1"/>
        <v>0</v>
      </c>
    </row>
    <row r="23" spans="1:7" s="45" customFormat="1" ht="22.9" customHeight="1" x14ac:dyDescent="0.25">
      <c r="A23" s="42"/>
      <c r="B23" s="43" t="s">
        <v>39</v>
      </c>
      <c r="C23" s="44">
        <f>C24+C35+C36+C37+C41+C57</f>
        <v>76951.5</v>
      </c>
      <c r="D23" s="44">
        <f>D24+D35+D36+D37+D41+D57</f>
        <v>20564.999999999996</v>
      </c>
      <c r="E23" s="44">
        <f>E24+E35+E36+E37+E41+E57</f>
        <v>40449.599999999999</v>
      </c>
      <c r="F23" s="44">
        <f t="shared" si="0"/>
        <v>52.565057211360397</v>
      </c>
      <c r="G23" s="27">
        <f t="shared" si="1"/>
        <v>196.69146608315103</v>
      </c>
    </row>
    <row r="24" spans="1:7" ht="76.5" customHeight="1" x14ac:dyDescent="0.25">
      <c r="A24" s="28" t="s">
        <v>40</v>
      </c>
      <c r="B24" s="29" t="s">
        <v>41</v>
      </c>
      <c r="C24" s="30">
        <f>SUM(C25:C32)</f>
        <v>44872.7</v>
      </c>
      <c r="D24" s="30">
        <f>SUM(D25:D32)</f>
        <v>11164.8</v>
      </c>
      <c r="E24" s="30">
        <f>SUM(E25:E32)</f>
        <v>22187.1</v>
      </c>
      <c r="F24" s="35">
        <f t="shared" si="0"/>
        <v>49.444539775854807</v>
      </c>
      <c r="G24" s="30">
        <f t="shared" si="1"/>
        <v>198.72366723989683</v>
      </c>
    </row>
    <row r="25" spans="1:7" ht="75" customHeight="1" x14ac:dyDescent="0.25">
      <c r="A25" s="40" t="s">
        <v>42</v>
      </c>
      <c r="B25" s="41" t="s">
        <v>43</v>
      </c>
      <c r="C25" s="35"/>
      <c r="D25" s="35"/>
      <c r="E25" s="35"/>
      <c r="F25" s="35">
        <f t="shared" si="0"/>
        <v>0</v>
      </c>
      <c r="G25" s="30">
        <f t="shared" si="1"/>
        <v>0</v>
      </c>
    </row>
    <row r="26" spans="1:7" s="1" customFormat="1" ht="87.6" customHeight="1" x14ac:dyDescent="0.25">
      <c r="A26" s="32" t="s">
        <v>44</v>
      </c>
      <c r="B26" s="33" t="s">
        <v>45</v>
      </c>
      <c r="C26" s="35">
        <v>18237.099999999999</v>
      </c>
      <c r="D26" s="35">
        <v>4559.2</v>
      </c>
      <c r="E26" s="35">
        <v>4149.8</v>
      </c>
      <c r="F26" s="35">
        <f t="shared" si="0"/>
        <v>22.754714291197615</v>
      </c>
      <c r="G26" s="30">
        <f t="shared" si="1"/>
        <v>91.020354448148808</v>
      </c>
    </row>
    <row r="27" spans="1:7" s="1" customFormat="1" ht="100.15" customHeight="1" x14ac:dyDescent="0.25">
      <c r="A27" s="32" t="s">
        <v>46</v>
      </c>
      <c r="B27" s="33" t="s">
        <v>47</v>
      </c>
      <c r="C27" s="34">
        <v>1690.9</v>
      </c>
      <c r="D27" s="34">
        <v>422.7</v>
      </c>
      <c r="E27" s="34">
        <v>1568.8</v>
      </c>
      <c r="F27" s="35">
        <f t="shared" si="0"/>
        <v>92.778993435448569</v>
      </c>
      <c r="G27" s="30" t="s">
        <v>261</v>
      </c>
    </row>
    <row r="28" spans="1:7" s="1" customFormat="1" ht="97.15" customHeight="1" x14ac:dyDescent="0.25">
      <c r="A28" s="32" t="s">
        <v>48</v>
      </c>
      <c r="B28" s="33" t="s">
        <v>49</v>
      </c>
      <c r="C28" s="34">
        <v>797.1</v>
      </c>
      <c r="D28" s="34">
        <v>198.6</v>
      </c>
      <c r="E28" s="34">
        <v>219.9</v>
      </c>
      <c r="F28" s="35">
        <f t="shared" si="0"/>
        <v>27.587504704554007</v>
      </c>
      <c r="G28" s="30">
        <f t="shared" si="1"/>
        <v>110.72507552870093</v>
      </c>
    </row>
    <row r="29" spans="1:7" s="1" customFormat="1" ht="57.6" customHeight="1" x14ac:dyDescent="0.25">
      <c r="A29" s="32" t="s">
        <v>50</v>
      </c>
      <c r="B29" s="33" t="s">
        <v>51</v>
      </c>
      <c r="C29" s="34">
        <v>14887.2</v>
      </c>
      <c r="D29" s="34">
        <v>3720</v>
      </c>
      <c r="E29" s="34">
        <v>13791.1</v>
      </c>
      <c r="F29" s="35">
        <f t="shared" si="0"/>
        <v>92.6372991563222</v>
      </c>
      <c r="G29" s="30" t="s">
        <v>261</v>
      </c>
    </row>
    <row r="30" spans="1:7" s="1" customFormat="1" ht="58.9" customHeight="1" x14ac:dyDescent="0.25">
      <c r="A30" s="40" t="s">
        <v>52</v>
      </c>
      <c r="B30" s="41" t="s">
        <v>53</v>
      </c>
      <c r="C30" s="34">
        <v>68.2</v>
      </c>
      <c r="D30" s="34">
        <v>17</v>
      </c>
      <c r="E30" s="34">
        <v>38.700000000000003</v>
      </c>
      <c r="F30" s="35">
        <f t="shared" si="0"/>
        <v>56.744868035190621</v>
      </c>
      <c r="G30" s="30" t="s">
        <v>261</v>
      </c>
    </row>
    <row r="31" spans="1:7" s="1" customFormat="1" ht="48" customHeight="1" x14ac:dyDescent="0.25">
      <c r="A31" s="32" t="s">
        <v>54</v>
      </c>
      <c r="B31" s="33" t="s">
        <v>55</v>
      </c>
      <c r="C31" s="34">
        <v>35.4</v>
      </c>
      <c r="D31" s="34"/>
      <c r="E31" s="34"/>
      <c r="F31" s="35">
        <f t="shared" si="0"/>
        <v>0</v>
      </c>
      <c r="G31" s="30">
        <f t="shared" si="1"/>
        <v>0</v>
      </c>
    </row>
    <row r="32" spans="1:7" s="45" customFormat="1" ht="100.15" customHeight="1" x14ac:dyDescent="0.25">
      <c r="A32" s="36" t="s">
        <v>56</v>
      </c>
      <c r="B32" s="39" t="s">
        <v>57</v>
      </c>
      <c r="C32" s="38">
        <f>SUM(C33:C34)</f>
        <v>9156.7999999999993</v>
      </c>
      <c r="D32" s="38">
        <f>SUM(D33:D34)</f>
        <v>2247.3000000000002</v>
      </c>
      <c r="E32" s="38">
        <f>SUM(E33:E34)</f>
        <v>2418.8000000000002</v>
      </c>
      <c r="F32" s="30">
        <f t="shared" si="0"/>
        <v>26.415341604053822</v>
      </c>
      <c r="G32" s="30">
        <f t="shared" si="1"/>
        <v>107.63137987807592</v>
      </c>
    </row>
    <row r="33" spans="1:7" s="1" customFormat="1" ht="99" customHeight="1" x14ac:dyDescent="0.25">
      <c r="A33" s="32" t="s">
        <v>58</v>
      </c>
      <c r="B33" s="33" t="s">
        <v>59</v>
      </c>
      <c r="C33" s="34">
        <v>6568.2</v>
      </c>
      <c r="D33" s="34">
        <v>1596.8</v>
      </c>
      <c r="E33" s="34">
        <v>1914.3</v>
      </c>
      <c r="F33" s="35">
        <f t="shared" si="0"/>
        <v>29.144971224993149</v>
      </c>
      <c r="G33" s="30">
        <f t="shared" si="1"/>
        <v>119.88351703406815</v>
      </c>
    </row>
    <row r="34" spans="1:7" s="1" customFormat="1" ht="110.25" x14ac:dyDescent="0.25">
      <c r="A34" s="32" t="s">
        <v>60</v>
      </c>
      <c r="B34" s="33" t="s">
        <v>61</v>
      </c>
      <c r="C34" s="34">
        <v>2588.6</v>
      </c>
      <c r="D34" s="34">
        <v>650.5</v>
      </c>
      <c r="E34" s="34">
        <v>504.5</v>
      </c>
      <c r="F34" s="35">
        <f t="shared" si="0"/>
        <v>19.489299235107783</v>
      </c>
      <c r="G34" s="30">
        <f t="shared" si="1"/>
        <v>77.555726364335129</v>
      </c>
    </row>
    <row r="35" spans="1:7" s="1" customFormat="1" ht="38.25" customHeight="1" x14ac:dyDescent="0.25">
      <c r="A35" s="36" t="s">
        <v>62</v>
      </c>
      <c r="B35" s="39" t="s">
        <v>63</v>
      </c>
      <c r="C35" s="38">
        <v>5636.9</v>
      </c>
      <c r="D35" s="38">
        <v>2491.6</v>
      </c>
      <c r="E35" s="38">
        <v>5519.3</v>
      </c>
      <c r="F35" s="35">
        <f t="shared" si="0"/>
        <v>97.913746917632039</v>
      </c>
      <c r="G35" s="30" t="s">
        <v>261</v>
      </c>
    </row>
    <row r="36" spans="1:7" s="1" customFormat="1" ht="41.45" customHeight="1" x14ac:dyDescent="0.25">
      <c r="A36" s="36" t="s">
        <v>64</v>
      </c>
      <c r="B36" s="39" t="s">
        <v>65</v>
      </c>
      <c r="C36" s="38">
        <v>2531.3000000000002</v>
      </c>
      <c r="D36" s="38">
        <v>635.70000000000005</v>
      </c>
      <c r="E36" s="38">
        <v>1534.6</v>
      </c>
      <c r="F36" s="35">
        <f t="shared" si="0"/>
        <v>60.624975309129695</v>
      </c>
      <c r="G36" s="30" t="s">
        <v>261</v>
      </c>
    </row>
    <row r="37" spans="1:7" s="1" customFormat="1" ht="33" customHeight="1" x14ac:dyDescent="0.25">
      <c r="A37" s="36" t="s">
        <v>66</v>
      </c>
      <c r="B37" s="39" t="s">
        <v>67</v>
      </c>
      <c r="C37" s="38">
        <f>SUM(C38:C40)</f>
        <v>20500</v>
      </c>
      <c r="D37" s="38">
        <f>SUM(D38:D40)</f>
        <v>4900</v>
      </c>
      <c r="E37" s="38">
        <f>SUM(E38:E40)</f>
        <v>6455.5</v>
      </c>
      <c r="F37" s="35">
        <f t="shared" si="0"/>
        <v>31.490243902439026</v>
      </c>
      <c r="G37" s="30">
        <f t="shared" si="1"/>
        <v>131.74489795918367</v>
      </c>
    </row>
    <row r="38" spans="1:7" s="1" customFormat="1" ht="45.6" customHeight="1" x14ac:dyDescent="0.25">
      <c r="A38" s="32" t="s">
        <v>68</v>
      </c>
      <c r="B38" s="33" t="s">
        <v>69</v>
      </c>
      <c r="C38" s="34">
        <v>11500</v>
      </c>
      <c r="D38" s="34">
        <v>2875</v>
      </c>
      <c r="E38" s="34">
        <v>2872.1</v>
      </c>
      <c r="F38" s="35">
        <f t="shared" si="0"/>
        <v>24.974782608695651</v>
      </c>
      <c r="G38" s="30">
        <f t="shared" si="1"/>
        <v>99.899130434782606</v>
      </c>
    </row>
    <row r="39" spans="1:7" s="1" customFormat="1" ht="81" customHeight="1" x14ac:dyDescent="0.25">
      <c r="A39" s="32" t="s">
        <v>70</v>
      </c>
      <c r="B39" s="33" t="s">
        <v>71</v>
      </c>
      <c r="C39" s="34">
        <v>7500</v>
      </c>
      <c r="D39" s="34">
        <v>1875</v>
      </c>
      <c r="E39" s="34">
        <v>2979</v>
      </c>
      <c r="F39" s="35">
        <f t="shared" si="0"/>
        <v>39.72</v>
      </c>
      <c r="G39" s="30">
        <f t="shared" si="1"/>
        <v>158.88</v>
      </c>
    </row>
    <row r="40" spans="1:7" s="1" customFormat="1" ht="45" customHeight="1" x14ac:dyDescent="0.25">
      <c r="A40" s="40" t="s">
        <v>72</v>
      </c>
      <c r="B40" s="41" t="s">
        <v>73</v>
      </c>
      <c r="C40" s="34">
        <v>1500</v>
      </c>
      <c r="D40" s="34">
        <v>150</v>
      </c>
      <c r="E40" s="34">
        <v>604.4</v>
      </c>
      <c r="F40" s="35">
        <f t="shared" si="0"/>
        <v>40.293333333333329</v>
      </c>
      <c r="G40" s="30" t="s">
        <v>261</v>
      </c>
    </row>
    <row r="41" spans="1:7" s="1" customFormat="1" ht="31.5" x14ac:dyDescent="0.25">
      <c r="A41" s="36" t="s">
        <v>74</v>
      </c>
      <c r="B41" s="39" t="s">
        <v>75</v>
      </c>
      <c r="C41" s="38">
        <f>SUM(C42:C56)</f>
        <v>2300</v>
      </c>
      <c r="D41" s="38">
        <f>SUM(D42:D56)</f>
        <v>406.3</v>
      </c>
      <c r="E41" s="38">
        <f>SUM(E42:E56)</f>
        <v>3222</v>
      </c>
      <c r="F41" s="35">
        <f t="shared" si="0"/>
        <v>140.08695652173913</v>
      </c>
      <c r="G41" s="30" t="s">
        <v>261</v>
      </c>
    </row>
    <row r="42" spans="1:7" s="1" customFormat="1" ht="103.15" customHeight="1" x14ac:dyDescent="0.25">
      <c r="A42" s="46" t="s">
        <v>77</v>
      </c>
      <c r="B42" s="47" t="s">
        <v>78</v>
      </c>
      <c r="C42" s="34">
        <v>130</v>
      </c>
      <c r="D42" s="34">
        <v>54.7</v>
      </c>
      <c r="E42" s="34">
        <v>1.5</v>
      </c>
      <c r="F42" s="35">
        <f t="shared" si="0"/>
        <v>1.153846153846154</v>
      </c>
      <c r="G42" s="30">
        <f t="shared" ref="G42:G51" si="2">IF(D42&gt;0,E42/D42*100,0)</f>
        <v>2.7422303473491771</v>
      </c>
    </row>
    <row r="43" spans="1:7" s="1" customFormat="1" ht="110.25" x14ac:dyDescent="0.25">
      <c r="A43" s="46" t="s">
        <v>79</v>
      </c>
      <c r="B43" s="47" t="s">
        <v>80</v>
      </c>
      <c r="C43" s="34">
        <v>280</v>
      </c>
      <c r="D43" s="34">
        <v>45.5</v>
      </c>
      <c r="E43" s="34">
        <v>26</v>
      </c>
      <c r="F43" s="35">
        <f t="shared" si="0"/>
        <v>9.2857142857142865</v>
      </c>
      <c r="G43" s="30">
        <f t="shared" si="2"/>
        <v>57.142857142857139</v>
      </c>
    </row>
    <row r="44" spans="1:7" s="1" customFormat="1" ht="98.45" customHeight="1" x14ac:dyDescent="0.25">
      <c r="A44" s="127" t="s">
        <v>81</v>
      </c>
      <c r="B44" s="128" t="s">
        <v>82</v>
      </c>
      <c r="C44" s="55">
        <v>150</v>
      </c>
      <c r="D44" s="34">
        <v>37.5</v>
      </c>
      <c r="E44" s="34">
        <v>2.2999999999999998</v>
      </c>
      <c r="F44" s="35">
        <f t="shared" si="0"/>
        <v>1.5333333333333332</v>
      </c>
      <c r="G44" s="30">
        <f t="shared" si="2"/>
        <v>6.1333333333333329</v>
      </c>
    </row>
    <row r="45" spans="1:7" s="1" customFormat="1" ht="94.5" x14ac:dyDescent="0.25">
      <c r="A45" s="132" t="s">
        <v>83</v>
      </c>
      <c r="B45" s="133" t="s">
        <v>84</v>
      </c>
      <c r="C45" s="134">
        <v>50</v>
      </c>
      <c r="D45" s="126">
        <v>2.5</v>
      </c>
      <c r="E45" s="34"/>
      <c r="F45" s="35">
        <f t="shared" si="0"/>
        <v>0</v>
      </c>
      <c r="G45" s="30">
        <f t="shared" si="2"/>
        <v>0</v>
      </c>
    </row>
    <row r="46" spans="1:7" s="1" customFormat="1" ht="94.5" x14ac:dyDescent="0.25">
      <c r="A46" s="129" t="s">
        <v>85</v>
      </c>
      <c r="B46" s="130" t="s">
        <v>86</v>
      </c>
      <c r="C46" s="131">
        <v>100</v>
      </c>
      <c r="D46" s="34">
        <v>10</v>
      </c>
      <c r="E46" s="34">
        <v>0.5</v>
      </c>
      <c r="F46" s="35">
        <f t="shared" si="0"/>
        <v>0.5</v>
      </c>
      <c r="G46" s="30">
        <f t="shared" si="2"/>
        <v>5</v>
      </c>
    </row>
    <row r="47" spans="1:7" s="1" customFormat="1" ht="110.25" x14ac:dyDescent="0.25">
      <c r="A47" s="46" t="s">
        <v>87</v>
      </c>
      <c r="B47" s="47" t="s">
        <v>88</v>
      </c>
      <c r="C47" s="34">
        <v>285</v>
      </c>
      <c r="D47" s="34">
        <v>51.3</v>
      </c>
      <c r="E47" s="34">
        <v>5.5</v>
      </c>
      <c r="F47" s="35">
        <f t="shared" si="0"/>
        <v>1.9298245614035088</v>
      </c>
      <c r="G47" s="30">
        <f t="shared" si="2"/>
        <v>10.721247563352827</v>
      </c>
    </row>
    <row r="48" spans="1:7" s="1" customFormat="1" ht="147" customHeight="1" x14ac:dyDescent="0.25">
      <c r="A48" s="46" t="s">
        <v>89</v>
      </c>
      <c r="B48" s="47" t="s">
        <v>90</v>
      </c>
      <c r="C48" s="34">
        <v>30</v>
      </c>
      <c r="D48" s="34"/>
      <c r="E48" s="34">
        <v>0.3</v>
      </c>
      <c r="F48" s="35">
        <f t="shared" si="0"/>
        <v>1</v>
      </c>
      <c r="G48" s="30">
        <f t="shared" si="2"/>
        <v>0</v>
      </c>
    </row>
    <row r="49" spans="1:7" s="1" customFormat="1" ht="94.5" x14ac:dyDescent="0.25">
      <c r="A49" s="46" t="s">
        <v>91</v>
      </c>
      <c r="B49" s="47" t="s">
        <v>92</v>
      </c>
      <c r="C49" s="34">
        <v>30</v>
      </c>
      <c r="D49" s="34">
        <v>6.3</v>
      </c>
      <c r="E49" s="34">
        <v>1.8</v>
      </c>
      <c r="F49" s="35">
        <f t="shared" si="0"/>
        <v>6.0000000000000009</v>
      </c>
      <c r="G49" s="30">
        <f t="shared" si="2"/>
        <v>28.571428571428577</v>
      </c>
    </row>
    <row r="50" spans="1:7" s="1" customFormat="1" ht="99.6" customHeight="1" x14ac:dyDescent="0.25">
      <c r="A50" s="46" t="s">
        <v>93</v>
      </c>
      <c r="B50" s="47" t="s">
        <v>94</v>
      </c>
      <c r="C50" s="34">
        <v>160</v>
      </c>
      <c r="D50" s="34">
        <v>11.2</v>
      </c>
      <c r="E50" s="34">
        <v>19.5</v>
      </c>
      <c r="F50" s="35">
        <f t="shared" si="0"/>
        <v>12.1875</v>
      </c>
      <c r="G50" s="30">
        <f t="shared" si="2"/>
        <v>174.10714285714286</v>
      </c>
    </row>
    <row r="51" spans="1:7" s="1" customFormat="1" ht="94.5" x14ac:dyDescent="0.25">
      <c r="A51" s="46" t="s">
        <v>95</v>
      </c>
      <c r="B51" s="47" t="s">
        <v>96</v>
      </c>
      <c r="C51" s="34">
        <v>660</v>
      </c>
      <c r="D51" s="34">
        <v>162.6</v>
      </c>
      <c r="E51" s="34">
        <v>121.9</v>
      </c>
      <c r="F51" s="35">
        <f t="shared" si="0"/>
        <v>18.469696969696969</v>
      </c>
      <c r="G51" s="30">
        <f t="shared" si="2"/>
        <v>74.96924969249693</v>
      </c>
    </row>
    <row r="52" spans="1:7" s="1" customFormat="1" ht="67.150000000000006" customHeight="1" x14ac:dyDescent="0.25">
      <c r="A52" s="46" t="s">
        <v>97</v>
      </c>
      <c r="B52" s="48" t="s">
        <v>98</v>
      </c>
      <c r="C52" s="34">
        <v>60</v>
      </c>
      <c r="D52" s="34">
        <v>15</v>
      </c>
      <c r="E52" s="34"/>
      <c r="F52" s="35"/>
      <c r="G52" s="30"/>
    </row>
    <row r="53" spans="1:7" s="1" customFormat="1" ht="78.599999999999994" customHeight="1" x14ac:dyDescent="0.25">
      <c r="A53" s="46" t="s">
        <v>99</v>
      </c>
      <c r="B53" s="48" t="s">
        <v>100</v>
      </c>
      <c r="C53" s="34">
        <v>265</v>
      </c>
      <c r="D53" s="34">
        <v>3.7</v>
      </c>
      <c r="E53" s="34">
        <v>2632.2</v>
      </c>
      <c r="F53" s="35" t="s">
        <v>76</v>
      </c>
      <c r="G53" s="30" t="s">
        <v>261</v>
      </c>
    </row>
    <row r="54" spans="1:7" s="1" customFormat="1" ht="102" customHeight="1" x14ac:dyDescent="0.25">
      <c r="A54" s="46" t="s">
        <v>260</v>
      </c>
      <c r="B54" s="49" t="s">
        <v>262</v>
      </c>
      <c r="C54" s="34"/>
      <c r="D54" s="34"/>
      <c r="E54" s="34">
        <v>46.4</v>
      </c>
      <c r="F54" s="35"/>
      <c r="G54" s="30"/>
    </row>
    <row r="55" spans="1:7" s="1" customFormat="1" ht="118.9" customHeight="1" x14ac:dyDescent="0.25">
      <c r="A55" s="46" t="s">
        <v>101</v>
      </c>
      <c r="B55" s="49" t="s">
        <v>102</v>
      </c>
      <c r="C55" s="34"/>
      <c r="D55" s="34"/>
      <c r="E55" s="34">
        <v>44.7</v>
      </c>
      <c r="F55" s="35"/>
      <c r="G55" s="30"/>
    </row>
    <row r="56" spans="1:7" s="1" customFormat="1" ht="138" customHeight="1" x14ac:dyDescent="0.25">
      <c r="A56" s="50" t="s">
        <v>103</v>
      </c>
      <c r="B56" s="51" t="s">
        <v>104</v>
      </c>
      <c r="C56" s="34">
        <v>100</v>
      </c>
      <c r="D56" s="34">
        <v>6</v>
      </c>
      <c r="E56" s="34">
        <v>319.39999999999998</v>
      </c>
      <c r="F56" s="35" t="s">
        <v>76</v>
      </c>
      <c r="G56" s="35" t="s">
        <v>76</v>
      </c>
    </row>
    <row r="57" spans="1:7" ht="31.5" x14ac:dyDescent="0.25">
      <c r="A57" s="52" t="s">
        <v>105</v>
      </c>
      <c r="B57" s="43" t="s">
        <v>106</v>
      </c>
      <c r="C57" s="44">
        <f>SUM(C58:C60)</f>
        <v>1110.5999999999999</v>
      </c>
      <c r="D57" s="44">
        <f>SUM(D58:D60)</f>
        <v>966.6</v>
      </c>
      <c r="E57" s="44">
        <f>SUM(E58:E60)</f>
        <v>1531.1</v>
      </c>
      <c r="F57" s="124" t="s">
        <v>76</v>
      </c>
      <c r="G57" s="125">
        <f t="shared" ref="G57:G68" si="3">IF(D57&gt;0,E57/D57*100,0)</f>
        <v>158.40057935030001</v>
      </c>
    </row>
    <row r="58" spans="1:7" ht="24.6" customHeight="1" x14ac:dyDescent="0.25">
      <c r="A58" s="32" t="s">
        <v>107</v>
      </c>
      <c r="B58" s="33" t="s">
        <v>108</v>
      </c>
      <c r="C58" s="38"/>
      <c r="D58" s="38"/>
      <c r="E58" s="34">
        <v>284.7</v>
      </c>
      <c r="F58" s="35">
        <f t="shared" ref="F58:F68" si="4">IF(C58&gt;0,E58/C58*100,0)</f>
        <v>0</v>
      </c>
      <c r="G58" s="30">
        <f t="shared" si="3"/>
        <v>0</v>
      </c>
    </row>
    <row r="59" spans="1:7" ht="37.5" customHeight="1" x14ac:dyDescent="0.25">
      <c r="A59" s="32" t="s">
        <v>109</v>
      </c>
      <c r="B59" s="33" t="s">
        <v>110</v>
      </c>
      <c r="C59" s="34">
        <v>8.3000000000000007</v>
      </c>
      <c r="D59" s="34">
        <v>2</v>
      </c>
      <c r="E59" s="34">
        <v>281.8</v>
      </c>
      <c r="F59" s="35" t="s">
        <v>76</v>
      </c>
      <c r="G59" s="30" t="s">
        <v>261</v>
      </c>
    </row>
    <row r="60" spans="1:7" ht="43.9" customHeight="1" x14ac:dyDescent="0.25">
      <c r="A60" s="53" t="s">
        <v>111</v>
      </c>
      <c r="B60" s="54" t="s">
        <v>112</v>
      </c>
      <c r="C60" s="55">
        <v>1102.3</v>
      </c>
      <c r="D60" s="55">
        <v>964.6</v>
      </c>
      <c r="E60" s="55">
        <v>964.6</v>
      </c>
      <c r="F60" s="35">
        <f t="shared" ref="F60" si="5">IF(C60&gt;0,E60/C60*100,0)</f>
        <v>87.507937947927076</v>
      </c>
      <c r="G60" s="30">
        <f t="shared" si="3"/>
        <v>100</v>
      </c>
    </row>
    <row r="61" spans="1:7" s="45" customFormat="1" x14ac:dyDescent="0.25">
      <c r="A61" s="56" t="s">
        <v>113</v>
      </c>
      <c r="B61" s="57" t="s">
        <v>114</v>
      </c>
      <c r="C61" s="58">
        <f>C62+C67+C69+C68</f>
        <v>2575075.5</v>
      </c>
      <c r="D61" s="58">
        <f>D62+D67+D69+D68</f>
        <v>695185.99</v>
      </c>
      <c r="E61" s="58">
        <f>E62+E67+E69+E68</f>
        <v>552814.5</v>
      </c>
      <c r="F61" s="58">
        <f t="shared" si="4"/>
        <v>21.467894824831347</v>
      </c>
      <c r="G61" s="58">
        <f t="shared" si="3"/>
        <v>79.520374108805044</v>
      </c>
    </row>
    <row r="62" spans="1:7" ht="36.6" customHeight="1" x14ac:dyDescent="0.25">
      <c r="A62" s="59" t="s">
        <v>115</v>
      </c>
      <c r="B62" s="60" t="s">
        <v>116</v>
      </c>
      <c r="C62" s="61">
        <f>SUM(C63:C66)</f>
        <v>2574412.9</v>
      </c>
      <c r="D62" s="61">
        <f>SUM(D63:D66)</f>
        <v>696874.19000000006</v>
      </c>
      <c r="E62" s="61">
        <f>SUM(E63:E66)</f>
        <v>553376.80000000005</v>
      </c>
      <c r="F62" s="62">
        <f t="shared" si="4"/>
        <v>21.495262084803883</v>
      </c>
      <c r="G62" s="61">
        <f t="shared" si="3"/>
        <v>79.4084223437806</v>
      </c>
    </row>
    <row r="63" spans="1:7" ht="31.5" x14ac:dyDescent="0.25">
      <c r="A63" s="40" t="s">
        <v>117</v>
      </c>
      <c r="B63" s="63" t="s">
        <v>118</v>
      </c>
      <c r="C63" s="35">
        <v>546418.69999999995</v>
      </c>
      <c r="D63" s="35">
        <v>129774.39999999999</v>
      </c>
      <c r="E63" s="35">
        <v>129774.39999999999</v>
      </c>
      <c r="F63" s="62">
        <f t="shared" si="4"/>
        <v>23.749992450844015</v>
      </c>
      <c r="G63" s="61">
        <f t="shared" si="3"/>
        <v>100</v>
      </c>
    </row>
    <row r="64" spans="1:7" ht="40.15" customHeight="1" x14ac:dyDescent="0.25">
      <c r="A64" s="40" t="s">
        <v>119</v>
      </c>
      <c r="B64" s="63" t="s">
        <v>120</v>
      </c>
      <c r="C64" s="35">
        <v>569515.69999999995</v>
      </c>
      <c r="D64" s="35">
        <v>56298.29</v>
      </c>
      <c r="E64" s="35">
        <v>23664.1</v>
      </c>
      <c r="F64" s="62">
        <f t="shared" si="4"/>
        <v>4.1551268911462849</v>
      </c>
      <c r="G64" s="61">
        <f t="shared" si="3"/>
        <v>42.033425882029448</v>
      </c>
    </row>
    <row r="65" spans="1:7" ht="42" customHeight="1" x14ac:dyDescent="0.25">
      <c r="A65" s="40" t="s">
        <v>121</v>
      </c>
      <c r="B65" s="63" t="s">
        <v>122</v>
      </c>
      <c r="C65" s="35">
        <v>1371053.9</v>
      </c>
      <c r="D65" s="35">
        <v>436186.1</v>
      </c>
      <c r="E65" s="35">
        <v>326569.90000000002</v>
      </c>
      <c r="F65" s="62">
        <f t="shared" si="4"/>
        <v>23.818895814380458</v>
      </c>
      <c r="G65" s="61">
        <f t="shared" si="3"/>
        <v>74.869396342524453</v>
      </c>
    </row>
    <row r="66" spans="1:7" ht="25.15" customHeight="1" x14ac:dyDescent="0.25">
      <c r="A66" s="40" t="s">
        <v>256</v>
      </c>
      <c r="B66" s="41" t="s">
        <v>123</v>
      </c>
      <c r="C66" s="35">
        <v>87424.6</v>
      </c>
      <c r="D66" s="35">
        <v>74615.399999999994</v>
      </c>
      <c r="E66" s="35">
        <v>73368.399999999994</v>
      </c>
      <c r="F66" s="62">
        <f t="shared" si="4"/>
        <v>83.921916714517408</v>
      </c>
      <c r="G66" s="61">
        <f t="shared" si="3"/>
        <v>98.328763231182833</v>
      </c>
    </row>
    <row r="67" spans="1:7" ht="54" customHeight="1" x14ac:dyDescent="0.25">
      <c r="A67" s="28" t="s">
        <v>257</v>
      </c>
      <c r="B67" s="29" t="s">
        <v>124</v>
      </c>
      <c r="C67" s="30">
        <v>2350.8000000000002</v>
      </c>
      <c r="D67" s="30"/>
      <c r="E67" s="30">
        <v>799.1</v>
      </c>
      <c r="F67" s="35">
        <f t="shared" si="4"/>
        <v>33.992683341841072</v>
      </c>
      <c r="G67" s="61">
        <f t="shared" si="3"/>
        <v>0</v>
      </c>
    </row>
    <row r="68" spans="1:7" ht="88.9" customHeight="1" x14ac:dyDescent="0.25">
      <c r="A68" s="64" t="s">
        <v>125</v>
      </c>
      <c r="B68" s="65" t="s">
        <v>126</v>
      </c>
      <c r="C68" s="66">
        <v>3811.2</v>
      </c>
      <c r="D68" s="66">
        <v>3811.2</v>
      </c>
      <c r="E68" s="66">
        <v>4138</v>
      </c>
      <c r="F68" s="66">
        <f t="shared" si="4"/>
        <v>108.57472712006717</v>
      </c>
      <c r="G68" s="66">
        <f t="shared" si="3"/>
        <v>108.57472712006717</v>
      </c>
    </row>
    <row r="69" spans="1:7" ht="67.900000000000006" customHeight="1" x14ac:dyDescent="0.25">
      <c r="A69" s="67" t="s">
        <v>127</v>
      </c>
      <c r="B69" s="65" t="s">
        <v>128</v>
      </c>
      <c r="C69" s="68">
        <v>-5499.4</v>
      </c>
      <c r="D69" s="68">
        <v>-5499.4</v>
      </c>
      <c r="E69" s="68">
        <v>-5499.4</v>
      </c>
      <c r="F69" s="68">
        <v>100</v>
      </c>
      <c r="G69" s="68">
        <v>100</v>
      </c>
    </row>
    <row r="70" spans="1:7" x14ac:dyDescent="0.25">
      <c r="A70" s="69" t="s">
        <v>129</v>
      </c>
      <c r="B70" s="70"/>
      <c r="C70" s="71">
        <f>C7+C61</f>
        <v>3756606.7</v>
      </c>
      <c r="D70" s="71">
        <f>D7+D61</f>
        <v>879062.49</v>
      </c>
      <c r="E70" s="71">
        <f>E7+E61</f>
        <v>777418.8</v>
      </c>
      <c r="F70" s="71">
        <f>IF(C70&gt;0,E70/C70*100,0)</f>
        <v>20.694708338778188</v>
      </c>
      <c r="G70" s="72">
        <f t="shared" ref="G70:G131" si="6">IF(D70&gt;0,E70/D70*100,0)</f>
        <v>88.437262292923009</v>
      </c>
    </row>
    <row r="71" spans="1:7" x14ac:dyDescent="0.25">
      <c r="A71" s="73"/>
      <c r="B71" s="74"/>
      <c r="C71" s="75"/>
      <c r="D71" s="75"/>
      <c r="E71" s="75"/>
      <c r="F71" s="76"/>
      <c r="G71" s="61">
        <f t="shared" si="6"/>
        <v>0</v>
      </c>
    </row>
    <row r="72" spans="1:7" x14ac:dyDescent="0.25">
      <c r="A72" s="77"/>
      <c r="B72" s="78" t="s">
        <v>130</v>
      </c>
      <c r="C72" s="31"/>
      <c r="D72" s="31"/>
      <c r="E72" s="31"/>
      <c r="F72" s="79"/>
      <c r="G72" s="61">
        <f t="shared" si="6"/>
        <v>0</v>
      </c>
    </row>
    <row r="73" spans="1:7" x14ac:dyDescent="0.25">
      <c r="A73" s="80" t="s">
        <v>131</v>
      </c>
      <c r="B73" s="81" t="s">
        <v>132</v>
      </c>
      <c r="C73" s="82">
        <v>282492.5</v>
      </c>
      <c r="D73" s="82">
        <f>SUM(D74:D81)</f>
        <v>57689.7</v>
      </c>
      <c r="E73" s="82">
        <v>44471.7</v>
      </c>
      <c r="F73" s="83">
        <f t="shared" ref="F73:F134" si="7">IF(C73&gt;0,E73/C73*100,0)</f>
        <v>15.742612635733691</v>
      </c>
      <c r="G73" s="27">
        <f t="shared" si="6"/>
        <v>77.087764366949386</v>
      </c>
    </row>
    <row r="74" spans="1:7" ht="37.9" customHeight="1" x14ac:dyDescent="0.25">
      <c r="A74" s="84" t="s">
        <v>133</v>
      </c>
      <c r="B74" s="85" t="s">
        <v>134</v>
      </c>
      <c r="C74" s="86">
        <v>3275.1</v>
      </c>
      <c r="D74" s="86">
        <v>954.7</v>
      </c>
      <c r="E74" s="31">
        <v>954</v>
      </c>
      <c r="F74" s="79">
        <f t="shared" si="7"/>
        <v>29.128881560868368</v>
      </c>
      <c r="G74" s="61">
        <f t="shared" si="6"/>
        <v>99.926678537760552</v>
      </c>
    </row>
    <row r="75" spans="1:7" ht="52.9" customHeight="1" x14ac:dyDescent="0.25">
      <c r="A75" s="84" t="s">
        <v>135</v>
      </c>
      <c r="B75" s="85" t="s">
        <v>136</v>
      </c>
      <c r="C75" s="86">
        <v>4246.8999999999996</v>
      </c>
      <c r="D75" s="86">
        <v>1339.6</v>
      </c>
      <c r="E75" s="31">
        <v>1334.5</v>
      </c>
      <c r="F75" s="79">
        <f t="shared" si="7"/>
        <v>31.422920247710096</v>
      </c>
      <c r="G75" s="61">
        <f t="shared" si="6"/>
        <v>99.619289340101531</v>
      </c>
    </row>
    <row r="76" spans="1:7" ht="50.45" customHeight="1" x14ac:dyDescent="0.25">
      <c r="A76" s="84" t="s">
        <v>137</v>
      </c>
      <c r="B76" s="85" t="s">
        <v>138</v>
      </c>
      <c r="C76" s="86">
        <v>106675.3</v>
      </c>
      <c r="D76" s="86">
        <v>22518.2</v>
      </c>
      <c r="E76" s="87">
        <v>18382.7</v>
      </c>
      <c r="F76" s="79">
        <f t="shared" si="7"/>
        <v>17.232386503717358</v>
      </c>
      <c r="G76" s="61">
        <f t="shared" si="6"/>
        <v>81.63485536144097</v>
      </c>
    </row>
    <row r="77" spans="1:7" x14ac:dyDescent="0.25">
      <c r="A77" s="84" t="s">
        <v>139</v>
      </c>
      <c r="B77" s="85" t="s">
        <v>140</v>
      </c>
      <c r="C77" s="86">
        <v>19.3</v>
      </c>
      <c r="D77" s="86">
        <v>19.3</v>
      </c>
      <c r="E77" s="31"/>
      <c r="F77" s="79">
        <f t="shared" si="7"/>
        <v>0</v>
      </c>
      <c r="G77" s="61">
        <f t="shared" si="6"/>
        <v>0</v>
      </c>
    </row>
    <row r="78" spans="1:7" ht="47.25" x14ac:dyDescent="0.25">
      <c r="A78" s="84" t="s">
        <v>141</v>
      </c>
      <c r="B78" s="85" t="s">
        <v>142</v>
      </c>
      <c r="C78" s="86">
        <v>21714.6</v>
      </c>
      <c r="D78" s="86">
        <v>5651.1</v>
      </c>
      <c r="E78" s="31">
        <v>5523.9</v>
      </c>
      <c r="F78" s="79">
        <f t="shared" si="7"/>
        <v>25.438644966980739</v>
      </c>
      <c r="G78" s="61">
        <f t="shared" si="6"/>
        <v>97.74911079258905</v>
      </c>
    </row>
    <row r="79" spans="1:7" ht="22.15" customHeight="1" x14ac:dyDescent="0.25">
      <c r="A79" s="84" t="s">
        <v>143</v>
      </c>
      <c r="B79" s="85" t="s">
        <v>144</v>
      </c>
      <c r="C79" s="86">
        <v>9000</v>
      </c>
      <c r="D79" s="86"/>
      <c r="E79" s="31"/>
      <c r="F79" s="79">
        <f t="shared" si="7"/>
        <v>0</v>
      </c>
      <c r="G79" s="61">
        <f t="shared" si="6"/>
        <v>0</v>
      </c>
    </row>
    <row r="80" spans="1:7" ht="19.149999999999999" customHeight="1" x14ac:dyDescent="0.25">
      <c r="A80" s="84" t="s">
        <v>145</v>
      </c>
      <c r="B80" s="85" t="s">
        <v>146</v>
      </c>
      <c r="C80" s="86">
        <v>39751</v>
      </c>
      <c r="D80" s="86"/>
      <c r="E80" s="31"/>
      <c r="F80" s="79">
        <f t="shared" si="7"/>
        <v>0</v>
      </c>
      <c r="G80" s="61">
        <f t="shared" si="6"/>
        <v>0</v>
      </c>
    </row>
    <row r="81" spans="1:7" ht="21" customHeight="1" x14ac:dyDescent="0.25">
      <c r="A81" s="84" t="s">
        <v>147</v>
      </c>
      <c r="B81" s="85" t="s">
        <v>148</v>
      </c>
      <c r="C81" s="86">
        <v>97810.4</v>
      </c>
      <c r="D81" s="86">
        <v>27206.799999999999</v>
      </c>
      <c r="E81" s="31">
        <v>18276.5</v>
      </c>
      <c r="F81" s="79">
        <f t="shared" si="7"/>
        <v>18.685640790754359</v>
      </c>
      <c r="G81" s="61">
        <f t="shared" si="6"/>
        <v>67.176220650719671</v>
      </c>
    </row>
    <row r="82" spans="1:7" x14ac:dyDescent="0.25">
      <c r="A82" s="80" t="s">
        <v>149</v>
      </c>
      <c r="B82" s="81" t="s">
        <v>150</v>
      </c>
      <c r="C82" s="82">
        <f>SUM(C83)</f>
        <v>2098</v>
      </c>
      <c r="D82" s="82">
        <f>SUM(D83)</f>
        <v>524.5</v>
      </c>
      <c r="E82" s="82">
        <f>SUM(E83)</f>
        <v>397.5</v>
      </c>
      <c r="F82" s="83">
        <f t="shared" si="7"/>
        <v>18.946615824594854</v>
      </c>
      <c r="G82" s="27">
        <f t="shared" si="6"/>
        <v>75.786463298379417</v>
      </c>
    </row>
    <row r="83" spans="1:7" ht="19.149999999999999" customHeight="1" x14ac:dyDescent="0.25">
      <c r="A83" s="88" t="s">
        <v>151</v>
      </c>
      <c r="B83" s="89" t="s">
        <v>152</v>
      </c>
      <c r="C83" s="86">
        <v>2098</v>
      </c>
      <c r="D83" s="86">
        <v>524.5</v>
      </c>
      <c r="E83" s="31">
        <v>397.5</v>
      </c>
      <c r="F83" s="79">
        <f t="shared" si="7"/>
        <v>18.946615824594854</v>
      </c>
      <c r="G83" s="61">
        <f t="shared" si="6"/>
        <v>75.786463298379417</v>
      </c>
    </row>
    <row r="84" spans="1:7" ht="31.5" x14ac:dyDescent="0.25">
      <c r="A84" s="80" t="s">
        <v>153</v>
      </c>
      <c r="B84" s="81" t="s">
        <v>154</v>
      </c>
      <c r="C84" s="82">
        <f>SUM(C85:C87)</f>
        <v>61761.599999999999</v>
      </c>
      <c r="D84" s="82">
        <f>SUM(D85:D87)</f>
        <v>16048.5</v>
      </c>
      <c r="E84" s="82">
        <f>SUM(E85:E87)</f>
        <v>12142.5</v>
      </c>
      <c r="F84" s="83">
        <f t="shared" si="7"/>
        <v>19.66027434522422</v>
      </c>
      <c r="G84" s="27">
        <f t="shared" si="6"/>
        <v>75.661276754836905</v>
      </c>
    </row>
    <row r="85" spans="1:7" ht="25.15" customHeight="1" x14ac:dyDescent="0.25">
      <c r="A85" s="84" t="s">
        <v>155</v>
      </c>
      <c r="B85" s="85" t="s">
        <v>156</v>
      </c>
      <c r="C85" s="86"/>
      <c r="D85" s="86"/>
      <c r="E85" s="31"/>
      <c r="F85" s="79">
        <f t="shared" si="7"/>
        <v>0</v>
      </c>
      <c r="G85" s="61">
        <f t="shared" si="6"/>
        <v>0</v>
      </c>
    </row>
    <row r="86" spans="1:7" ht="20.45" customHeight="1" x14ac:dyDescent="0.25">
      <c r="A86" s="84" t="s">
        <v>157</v>
      </c>
      <c r="B86" s="85" t="s">
        <v>158</v>
      </c>
      <c r="C86" s="86"/>
      <c r="D86" s="86"/>
      <c r="E86" s="31"/>
      <c r="F86" s="79">
        <f t="shared" si="7"/>
        <v>0</v>
      </c>
      <c r="G86" s="61">
        <f t="shared" si="6"/>
        <v>0</v>
      </c>
    </row>
    <row r="87" spans="1:7" ht="31.5" x14ac:dyDescent="0.25">
      <c r="A87" s="84" t="s">
        <v>159</v>
      </c>
      <c r="B87" s="85" t="s">
        <v>160</v>
      </c>
      <c r="C87" s="86">
        <v>61761.599999999999</v>
      </c>
      <c r="D87" s="86">
        <v>16048.5</v>
      </c>
      <c r="E87" s="31">
        <v>12142.5</v>
      </c>
      <c r="F87" s="79">
        <f t="shared" si="7"/>
        <v>19.66027434522422</v>
      </c>
      <c r="G87" s="61">
        <f t="shared" si="6"/>
        <v>75.661276754836905</v>
      </c>
    </row>
    <row r="88" spans="1:7" x14ac:dyDescent="0.25">
      <c r="A88" s="80" t="s">
        <v>161</v>
      </c>
      <c r="B88" s="81" t="s">
        <v>162</v>
      </c>
      <c r="C88" s="82">
        <f>SUM(C89,C90,C91,C92,C93,C94,C95)</f>
        <v>408849.3</v>
      </c>
      <c r="D88" s="82">
        <f>SUM(D89:D95)</f>
        <v>111046.2</v>
      </c>
      <c r="E88" s="82">
        <f t="shared" ref="E88" si="8">SUM(E89,E90,E91,E92,E93,E94,E95)</f>
        <v>17675.100000000002</v>
      </c>
      <c r="F88" s="83">
        <f t="shared" si="7"/>
        <v>4.3231332424930171</v>
      </c>
      <c r="G88" s="27">
        <f t="shared" si="6"/>
        <v>15.9168886463472</v>
      </c>
    </row>
    <row r="89" spans="1:7" ht="21" customHeight="1" x14ac:dyDescent="0.25">
      <c r="A89" s="84" t="s">
        <v>163</v>
      </c>
      <c r="B89" s="85" t="s">
        <v>164</v>
      </c>
      <c r="C89" s="86">
        <v>2132.1</v>
      </c>
      <c r="D89" s="86"/>
      <c r="E89" s="31"/>
      <c r="F89" s="79">
        <f t="shared" si="7"/>
        <v>0</v>
      </c>
      <c r="G89" s="61">
        <f t="shared" si="6"/>
        <v>0</v>
      </c>
    </row>
    <row r="90" spans="1:7" ht="17.45" customHeight="1" x14ac:dyDescent="0.25">
      <c r="A90" s="84" t="s">
        <v>165</v>
      </c>
      <c r="B90" s="85" t="s">
        <v>166</v>
      </c>
      <c r="C90" s="86"/>
      <c r="D90" s="86"/>
      <c r="E90" s="31"/>
      <c r="F90" s="79">
        <f t="shared" si="7"/>
        <v>0</v>
      </c>
      <c r="G90" s="61">
        <f t="shared" si="6"/>
        <v>0</v>
      </c>
    </row>
    <row r="91" spans="1:7" ht="20.45" customHeight="1" x14ac:dyDescent="0.25">
      <c r="A91" s="84" t="s">
        <v>167</v>
      </c>
      <c r="B91" s="85" t="s">
        <v>168</v>
      </c>
      <c r="C91" s="86">
        <v>124281.8</v>
      </c>
      <c r="D91" s="86">
        <v>65458.1</v>
      </c>
      <c r="E91" s="31">
        <v>5768.4</v>
      </c>
      <c r="F91" s="79">
        <f t="shared" si="7"/>
        <v>4.6413875563437283</v>
      </c>
      <c r="G91" s="61">
        <f t="shared" si="6"/>
        <v>8.8123547735116041</v>
      </c>
    </row>
    <row r="92" spans="1:7" ht="18.600000000000001" customHeight="1" x14ac:dyDescent="0.25">
      <c r="A92" s="84" t="s">
        <v>169</v>
      </c>
      <c r="B92" s="85" t="s">
        <v>170</v>
      </c>
      <c r="C92" s="86"/>
      <c r="D92" s="86"/>
      <c r="E92" s="31"/>
      <c r="F92" s="79">
        <f t="shared" si="7"/>
        <v>0</v>
      </c>
      <c r="G92" s="61">
        <f t="shared" si="6"/>
        <v>0</v>
      </c>
    </row>
    <row r="93" spans="1:7" ht="18.600000000000001" customHeight="1" x14ac:dyDescent="0.25">
      <c r="A93" s="84" t="s">
        <v>171</v>
      </c>
      <c r="B93" s="85" t="s">
        <v>172</v>
      </c>
      <c r="C93" s="86">
        <v>253042.9</v>
      </c>
      <c r="D93" s="86">
        <v>37831.300000000003</v>
      </c>
      <c r="E93" s="31">
        <v>7379.3</v>
      </c>
      <c r="F93" s="79">
        <f t="shared" si="7"/>
        <v>2.9162248772836543</v>
      </c>
      <c r="G93" s="61">
        <f t="shared" si="6"/>
        <v>19.505806038914866</v>
      </c>
    </row>
    <row r="94" spans="1:7" ht="21" customHeight="1" x14ac:dyDescent="0.25">
      <c r="A94" s="84" t="s">
        <v>173</v>
      </c>
      <c r="B94" s="85" t="s">
        <v>174</v>
      </c>
      <c r="C94" s="86">
        <v>9957.1</v>
      </c>
      <c r="D94" s="86">
        <v>3399.3</v>
      </c>
      <c r="E94" s="31">
        <v>347.6</v>
      </c>
      <c r="F94" s="79">
        <f t="shared" si="7"/>
        <v>3.4909762882767073</v>
      </c>
      <c r="G94" s="61">
        <f t="shared" si="6"/>
        <v>10.225634689494896</v>
      </c>
    </row>
    <row r="95" spans="1:7" ht="26.45" customHeight="1" x14ac:dyDescent="0.25">
      <c r="A95" s="84" t="s">
        <v>175</v>
      </c>
      <c r="B95" s="85" t="s">
        <v>176</v>
      </c>
      <c r="C95" s="86">
        <v>19435.400000000001</v>
      </c>
      <c r="D95" s="86">
        <v>4357.5</v>
      </c>
      <c r="E95" s="31">
        <v>4179.8</v>
      </c>
      <c r="F95" s="79">
        <f t="shared" si="7"/>
        <v>21.506117702748593</v>
      </c>
      <c r="G95" s="61">
        <f t="shared" si="6"/>
        <v>95.921973608720606</v>
      </c>
    </row>
    <row r="96" spans="1:7" x14ac:dyDescent="0.25">
      <c r="A96" s="80" t="s">
        <v>177</v>
      </c>
      <c r="B96" s="81" t="s">
        <v>178</v>
      </c>
      <c r="C96" s="82">
        <f>SUM(C97:C100)</f>
        <v>784660.70000000007</v>
      </c>
      <c r="D96" s="82">
        <f>SUM(D97:D100)</f>
        <v>163444.6</v>
      </c>
      <c r="E96" s="82">
        <f>SUM(E97:E100)</f>
        <v>110993.59999999999</v>
      </c>
      <c r="F96" s="83">
        <f t="shared" si="7"/>
        <v>14.145426169553282</v>
      </c>
      <c r="G96" s="27">
        <f t="shared" si="6"/>
        <v>67.909004029499897</v>
      </c>
    </row>
    <row r="97" spans="1:7" ht="19.149999999999999" customHeight="1" x14ac:dyDescent="0.25">
      <c r="A97" s="84" t="s">
        <v>179</v>
      </c>
      <c r="B97" s="85" t="s">
        <v>180</v>
      </c>
      <c r="C97" s="86">
        <v>167743.5</v>
      </c>
      <c r="D97" s="86">
        <v>67352.899999999994</v>
      </c>
      <c r="E97" s="31">
        <v>44124.6</v>
      </c>
      <c r="F97" s="79">
        <f t="shared" si="7"/>
        <v>26.304804657110409</v>
      </c>
      <c r="G97" s="61">
        <f t="shared" si="6"/>
        <v>65.512546601556878</v>
      </c>
    </row>
    <row r="98" spans="1:7" ht="21" customHeight="1" x14ac:dyDescent="0.25">
      <c r="A98" s="84" t="s">
        <v>181</v>
      </c>
      <c r="B98" s="85" t="s">
        <v>182</v>
      </c>
      <c r="C98" s="31">
        <v>346673.8</v>
      </c>
      <c r="D98" s="31">
        <v>13365.1</v>
      </c>
      <c r="E98" s="31">
        <v>11257.6</v>
      </c>
      <c r="F98" s="79"/>
      <c r="G98" s="61">
        <f t="shared" si="6"/>
        <v>84.231318882761812</v>
      </c>
    </row>
    <row r="99" spans="1:7" ht="18.600000000000001" customHeight="1" x14ac:dyDescent="0.25">
      <c r="A99" s="84" t="s">
        <v>183</v>
      </c>
      <c r="B99" s="85" t="s">
        <v>184</v>
      </c>
      <c r="C99" s="87">
        <v>252582</v>
      </c>
      <c r="D99" s="87">
        <v>77787.199999999997</v>
      </c>
      <c r="E99" s="31">
        <v>51147.5</v>
      </c>
      <c r="F99" s="79">
        <f t="shared" si="7"/>
        <v>20.24985945158404</v>
      </c>
      <c r="G99" s="61">
        <f t="shared" si="6"/>
        <v>65.753105909455542</v>
      </c>
    </row>
    <row r="100" spans="1:7" x14ac:dyDescent="0.25">
      <c r="A100" s="84" t="s">
        <v>185</v>
      </c>
      <c r="B100" s="85" t="s">
        <v>186</v>
      </c>
      <c r="C100" s="90">
        <v>17661.400000000001</v>
      </c>
      <c r="D100" s="90">
        <v>4939.3999999999996</v>
      </c>
      <c r="E100" s="31">
        <v>4463.8999999999996</v>
      </c>
      <c r="F100" s="79">
        <f t="shared" si="7"/>
        <v>25.274893270069189</v>
      </c>
      <c r="G100" s="61">
        <f t="shared" si="6"/>
        <v>90.373324695307119</v>
      </c>
    </row>
    <row r="101" spans="1:7" x14ac:dyDescent="0.25">
      <c r="A101" s="80" t="s">
        <v>187</v>
      </c>
      <c r="B101" s="81" t="s">
        <v>188</v>
      </c>
      <c r="C101" s="91">
        <f>SUM(C102:C103)</f>
        <v>0</v>
      </c>
      <c r="D101" s="91">
        <f>SUM(D102:D103)</f>
        <v>0</v>
      </c>
      <c r="E101" s="91">
        <f>SUM(E102:E103)</f>
        <v>0</v>
      </c>
      <c r="F101" s="92">
        <f t="shared" si="7"/>
        <v>0</v>
      </c>
      <c r="G101" s="27">
        <f t="shared" si="6"/>
        <v>0</v>
      </c>
    </row>
    <row r="102" spans="1:7" ht="27" customHeight="1" x14ac:dyDescent="0.25">
      <c r="A102" s="88" t="s">
        <v>189</v>
      </c>
      <c r="B102" s="89" t="s">
        <v>190</v>
      </c>
      <c r="C102" s="90"/>
      <c r="D102" s="90"/>
      <c r="E102" s="87"/>
      <c r="F102" s="93">
        <f t="shared" si="7"/>
        <v>0</v>
      </c>
      <c r="G102" s="61">
        <f t="shared" si="6"/>
        <v>0</v>
      </c>
    </row>
    <row r="103" spans="1:7" ht="31.5" x14ac:dyDescent="0.25">
      <c r="A103" s="88" t="s">
        <v>191</v>
      </c>
      <c r="B103" s="89" t="s">
        <v>192</v>
      </c>
      <c r="C103" s="90"/>
      <c r="D103" s="90"/>
      <c r="E103" s="87"/>
      <c r="F103" s="93">
        <f t="shared" si="7"/>
        <v>0</v>
      </c>
      <c r="G103" s="61">
        <f t="shared" si="6"/>
        <v>0</v>
      </c>
    </row>
    <row r="104" spans="1:7" x14ac:dyDescent="0.25">
      <c r="A104" s="80" t="s">
        <v>193</v>
      </c>
      <c r="B104" s="81" t="s">
        <v>194</v>
      </c>
      <c r="C104" s="82">
        <v>1939792.4</v>
      </c>
      <c r="D104" s="82">
        <f t="shared" ref="D104:E104" si="9">SUM(D105:D110)</f>
        <v>467684.80000000005</v>
      </c>
      <c r="E104" s="82">
        <f t="shared" si="9"/>
        <v>448522.60000000003</v>
      </c>
      <c r="F104" s="83">
        <f t="shared" si="7"/>
        <v>23.122195962825714</v>
      </c>
      <c r="G104" s="27">
        <f t="shared" si="6"/>
        <v>95.902753307355724</v>
      </c>
    </row>
    <row r="105" spans="1:7" ht="23.45" customHeight="1" x14ac:dyDescent="0.25">
      <c r="A105" s="84" t="s">
        <v>195</v>
      </c>
      <c r="B105" s="85" t="s">
        <v>196</v>
      </c>
      <c r="C105" s="86">
        <v>705814.4</v>
      </c>
      <c r="D105" s="86">
        <v>170148</v>
      </c>
      <c r="E105" s="31">
        <v>165899.1</v>
      </c>
      <c r="F105" s="79">
        <f t="shared" si="7"/>
        <v>23.504635212883159</v>
      </c>
      <c r="G105" s="61">
        <f t="shared" si="6"/>
        <v>97.502821073418446</v>
      </c>
    </row>
    <row r="106" spans="1:7" ht="19.149999999999999" customHeight="1" x14ac:dyDescent="0.25">
      <c r="A106" s="84" t="s">
        <v>197</v>
      </c>
      <c r="B106" s="85" t="s">
        <v>198</v>
      </c>
      <c r="C106" s="86">
        <v>1019937.1</v>
      </c>
      <c r="D106" s="86">
        <v>242854.39999999999</v>
      </c>
      <c r="E106" s="31">
        <v>236192.6</v>
      </c>
      <c r="F106" s="79">
        <f t="shared" si="7"/>
        <v>23.157565304762421</v>
      </c>
      <c r="G106" s="61">
        <f t="shared" si="6"/>
        <v>97.256874901175365</v>
      </c>
    </row>
    <row r="107" spans="1:7" ht="21" customHeight="1" x14ac:dyDescent="0.25">
      <c r="A107" s="84" t="s">
        <v>199</v>
      </c>
      <c r="B107" s="85" t="s">
        <v>200</v>
      </c>
      <c r="C107" s="86">
        <v>106432.1</v>
      </c>
      <c r="D107" s="86">
        <v>26737.5</v>
      </c>
      <c r="E107" s="31">
        <v>24103</v>
      </c>
      <c r="F107" s="79">
        <f t="shared" si="7"/>
        <v>22.64636326822453</v>
      </c>
      <c r="G107" s="61">
        <f t="shared" si="6"/>
        <v>90.146797568957453</v>
      </c>
    </row>
    <row r="108" spans="1:7" ht="33.6" customHeight="1" x14ac:dyDescent="0.25">
      <c r="A108" s="84" t="s">
        <v>201</v>
      </c>
      <c r="B108" s="85" t="s">
        <v>202</v>
      </c>
      <c r="C108" s="86">
        <v>200.6</v>
      </c>
      <c r="D108" s="86">
        <v>50.2</v>
      </c>
      <c r="E108" s="31"/>
      <c r="F108" s="79">
        <f t="shared" si="7"/>
        <v>0</v>
      </c>
      <c r="G108" s="61">
        <f t="shared" si="6"/>
        <v>0</v>
      </c>
    </row>
    <row r="109" spans="1:7" ht="18.600000000000001" customHeight="1" x14ac:dyDescent="0.25">
      <c r="A109" s="84" t="s">
        <v>203</v>
      </c>
      <c r="B109" s="85" t="s">
        <v>204</v>
      </c>
      <c r="C109" s="87">
        <v>1352.1</v>
      </c>
      <c r="D109" s="87">
        <v>1112.7</v>
      </c>
      <c r="E109" s="87">
        <v>337.4</v>
      </c>
      <c r="F109" s="79">
        <f t="shared" si="7"/>
        <v>24.953775608312995</v>
      </c>
      <c r="G109" s="61">
        <f t="shared" si="6"/>
        <v>30.322638626763727</v>
      </c>
    </row>
    <row r="110" spans="1:7" ht="18.600000000000001" customHeight="1" x14ac:dyDescent="0.25">
      <c r="A110" s="84" t="s">
        <v>205</v>
      </c>
      <c r="B110" s="85" t="s">
        <v>206</v>
      </c>
      <c r="C110" s="86">
        <v>106056</v>
      </c>
      <c r="D110" s="86">
        <v>26782</v>
      </c>
      <c r="E110" s="31">
        <v>21990.5</v>
      </c>
      <c r="F110" s="79">
        <f t="shared" si="7"/>
        <v>20.734800482763823</v>
      </c>
      <c r="G110" s="61">
        <f t="shared" si="6"/>
        <v>82.109252483010977</v>
      </c>
    </row>
    <row r="111" spans="1:7" x14ac:dyDescent="0.25">
      <c r="A111" s="80" t="s">
        <v>207</v>
      </c>
      <c r="B111" s="81" t="s">
        <v>208</v>
      </c>
      <c r="C111" s="82">
        <v>161809.60000000001</v>
      </c>
      <c r="D111" s="82">
        <f t="shared" ref="D111:E111" si="10">SUM(D112:D113)</f>
        <v>38271</v>
      </c>
      <c r="E111" s="82">
        <f t="shared" si="10"/>
        <v>37686.800000000003</v>
      </c>
      <c r="F111" s="83">
        <f t="shared" si="7"/>
        <v>23.290830704729508</v>
      </c>
      <c r="G111" s="27">
        <f t="shared" si="6"/>
        <v>98.473517807216965</v>
      </c>
    </row>
    <row r="112" spans="1:7" ht="19.149999999999999" customHeight="1" x14ac:dyDescent="0.25">
      <c r="A112" s="84" t="s">
        <v>209</v>
      </c>
      <c r="B112" s="85" t="s">
        <v>210</v>
      </c>
      <c r="C112" s="86">
        <v>150976.20000000001</v>
      </c>
      <c r="D112" s="86">
        <v>35569.5</v>
      </c>
      <c r="E112" s="31">
        <v>35465.4</v>
      </c>
      <c r="F112" s="79">
        <f t="shared" si="7"/>
        <v>23.490722378759035</v>
      </c>
      <c r="G112" s="61">
        <f t="shared" si="6"/>
        <v>99.707333530131166</v>
      </c>
    </row>
    <row r="113" spans="1:7" ht="23.45" customHeight="1" x14ac:dyDescent="0.25">
      <c r="A113" s="84" t="s">
        <v>211</v>
      </c>
      <c r="B113" s="85" t="s">
        <v>212</v>
      </c>
      <c r="C113" s="86">
        <v>10833.5</v>
      </c>
      <c r="D113" s="86">
        <v>2701.5</v>
      </c>
      <c r="E113" s="31">
        <v>2221.4</v>
      </c>
      <c r="F113" s="79">
        <f t="shared" si="7"/>
        <v>20.504915308995248</v>
      </c>
      <c r="G113" s="61">
        <f t="shared" si="6"/>
        <v>82.228391634277259</v>
      </c>
    </row>
    <row r="114" spans="1:7" ht="23.45" customHeight="1" x14ac:dyDescent="0.25">
      <c r="A114" s="136" t="s">
        <v>264</v>
      </c>
      <c r="B114" s="137" t="s">
        <v>267</v>
      </c>
      <c r="C114" s="135">
        <f>SUM(C115)</f>
        <v>11426.6</v>
      </c>
      <c r="D114" s="135">
        <f t="shared" ref="D114:G114" si="11">SUM(D115)</f>
        <v>0</v>
      </c>
      <c r="E114" s="135">
        <f t="shared" si="11"/>
        <v>0</v>
      </c>
      <c r="F114" s="135">
        <f t="shared" si="11"/>
        <v>0</v>
      </c>
      <c r="G114" s="135">
        <f t="shared" si="11"/>
        <v>0</v>
      </c>
    </row>
    <row r="115" spans="1:7" ht="23.45" customHeight="1" x14ac:dyDescent="0.25">
      <c r="A115" s="84" t="s">
        <v>265</v>
      </c>
      <c r="B115" s="85" t="s">
        <v>266</v>
      </c>
      <c r="C115" s="86">
        <v>11426.6</v>
      </c>
      <c r="D115" s="86"/>
      <c r="E115" s="31">
        <v>0</v>
      </c>
      <c r="F115" s="138">
        <f t="shared" si="7"/>
        <v>0</v>
      </c>
      <c r="G115" s="139">
        <f t="shared" si="6"/>
        <v>0</v>
      </c>
    </row>
    <row r="116" spans="1:7" x14ac:dyDescent="0.25">
      <c r="A116" s="80" t="s">
        <v>213</v>
      </c>
      <c r="B116" s="81" t="s">
        <v>214</v>
      </c>
      <c r="C116" s="82">
        <f>SUM(C117,C118,C119,C120,C121)</f>
        <v>95247.599999999991</v>
      </c>
      <c r="D116" s="82">
        <f t="shared" ref="D116:E116" si="12">SUM(D117,D118,D119,D120,D121)</f>
        <v>49463.4</v>
      </c>
      <c r="E116" s="82">
        <f t="shared" si="12"/>
        <v>43075.999999999993</v>
      </c>
      <c r="F116" s="83">
        <f t="shared" si="7"/>
        <v>45.22528651640566</v>
      </c>
      <c r="G116" s="27">
        <f t="shared" si="6"/>
        <v>87.086613536473408</v>
      </c>
    </row>
    <row r="117" spans="1:7" ht="18.600000000000001" customHeight="1" x14ac:dyDescent="0.25">
      <c r="A117" s="84" t="s">
        <v>215</v>
      </c>
      <c r="B117" s="85" t="s">
        <v>216</v>
      </c>
      <c r="C117" s="86">
        <v>5644.1</v>
      </c>
      <c r="D117" s="86">
        <v>1411</v>
      </c>
      <c r="E117" s="31">
        <v>1410.6</v>
      </c>
      <c r="F117" s="79">
        <f t="shared" si="7"/>
        <v>24.992470012933858</v>
      </c>
      <c r="G117" s="61">
        <f t="shared" si="6"/>
        <v>99.971651311126848</v>
      </c>
    </row>
    <row r="118" spans="1:7" ht="18" customHeight="1" x14ac:dyDescent="0.25">
      <c r="A118" s="84" t="s">
        <v>217</v>
      </c>
      <c r="B118" s="85" t="s">
        <v>218</v>
      </c>
      <c r="C118" s="86"/>
      <c r="D118" s="86"/>
      <c r="E118" s="31"/>
      <c r="F118" s="79">
        <f t="shared" si="7"/>
        <v>0</v>
      </c>
      <c r="G118" s="61">
        <f t="shared" si="6"/>
        <v>0</v>
      </c>
    </row>
    <row r="119" spans="1:7" ht="18.600000000000001" customHeight="1" x14ac:dyDescent="0.25">
      <c r="A119" s="84" t="s">
        <v>219</v>
      </c>
      <c r="B119" s="85" t="s">
        <v>220</v>
      </c>
      <c r="C119" s="86">
        <v>2919.8</v>
      </c>
      <c r="D119" s="86">
        <v>1358</v>
      </c>
      <c r="E119" s="31">
        <v>1089.0999999999999</v>
      </c>
      <c r="F119" s="79">
        <f t="shared" si="7"/>
        <v>37.30050003424892</v>
      </c>
      <c r="G119" s="61">
        <f t="shared" si="6"/>
        <v>80.19882179675993</v>
      </c>
    </row>
    <row r="120" spans="1:7" ht="20.45" customHeight="1" x14ac:dyDescent="0.25">
      <c r="A120" s="84" t="s">
        <v>221</v>
      </c>
      <c r="B120" s="85" t="s">
        <v>222</v>
      </c>
      <c r="C120" s="86">
        <v>83629.5</v>
      </c>
      <c r="D120" s="86">
        <v>46157.1</v>
      </c>
      <c r="E120" s="31">
        <v>40371.699999999997</v>
      </c>
      <c r="F120" s="79">
        <f t="shared" si="7"/>
        <v>48.2744725246474</v>
      </c>
      <c r="G120" s="61">
        <f t="shared" si="6"/>
        <v>87.465850324218806</v>
      </c>
    </row>
    <row r="121" spans="1:7" ht="21" customHeight="1" x14ac:dyDescent="0.25">
      <c r="A121" s="94" t="s">
        <v>223</v>
      </c>
      <c r="B121" s="95" t="s">
        <v>224</v>
      </c>
      <c r="C121" s="96">
        <v>3054.2</v>
      </c>
      <c r="D121" s="96">
        <v>537.29999999999995</v>
      </c>
      <c r="E121" s="97">
        <v>204.6</v>
      </c>
      <c r="F121" s="79">
        <f t="shared" si="7"/>
        <v>6.6989719075371612</v>
      </c>
      <c r="G121" s="61">
        <f t="shared" si="6"/>
        <v>38.079285315466223</v>
      </c>
    </row>
    <row r="122" spans="1:7" x14ac:dyDescent="0.25">
      <c r="A122" s="80" t="s">
        <v>225</v>
      </c>
      <c r="B122" s="81" t="s">
        <v>226</v>
      </c>
      <c r="C122" s="82">
        <f>SUM(C123,C124,C125)</f>
        <v>138588.9</v>
      </c>
      <c r="D122" s="82">
        <f>SUM(D123,D124,D125)</f>
        <v>34752.100000000006</v>
      </c>
      <c r="E122" s="82">
        <f>SUM(E123,E124,E125)</f>
        <v>32950.300000000003</v>
      </c>
      <c r="F122" s="83">
        <f t="shared" si="7"/>
        <v>23.775569327702296</v>
      </c>
      <c r="G122" s="27">
        <f t="shared" si="6"/>
        <v>94.815277350145749</v>
      </c>
    </row>
    <row r="123" spans="1:7" ht="21" customHeight="1" x14ac:dyDescent="0.25">
      <c r="A123" s="84" t="s">
        <v>227</v>
      </c>
      <c r="B123" s="85" t="s">
        <v>228</v>
      </c>
      <c r="C123" s="86">
        <v>58653.1</v>
      </c>
      <c r="D123" s="86">
        <v>14805.4</v>
      </c>
      <c r="E123" s="31">
        <v>14803</v>
      </c>
      <c r="F123" s="79">
        <f t="shared" si="7"/>
        <v>25.238222702636349</v>
      </c>
      <c r="G123" s="61">
        <f t="shared" si="6"/>
        <v>99.983789698353306</v>
      </c>
    </row>
    <row r="124" spans="1:7" ht="20.45" customHeight="1" x14ac:dyDescent="0.25">
      <c r="A124" s="88" t="s">
        <v>229</v>
      </c>
      <c r="B124" s="89" t="s">
        <v>230</v>
      </c>
      <c r="C124" s="86">
        <v>76386.7</v>
      </c>
      <c r="D124" s="86">
        <v>19059.400000000001</v>
      </c>
      <c r="E124" s="31">
        <v>17305.400000000001</v>
      </c>
      <c r="F124" s="79">
        <f t="shared" si="7"/>
        <v>22.654990986650819</v>
      </c>
      <c r="G124" s="61">
        <f t="shared" si="6"/>
        <v>90.797191936787101</v>
      </c>
    </row>
    <row r="125" spans="1:7" ht="26.45" customHeight="1" x14ac:dyDescent="0.25">
      <c r="A125" s="88" t="s">
        <v>231</v>
      </c>
      <c r="B125" s="89" t="s">
        <v>232</v>
      </c>
      <c r="C125" s="86">
        <v>3549.1</v>
      </c>
      <c r="D125" s="86">
        <v>887.3</v>
      </c>
      <c r="E125" s="31">
        <v>841.9</v>
      </c>
      <c r="F125" s="79">
        <f t="shared" si="7"/>
        <v>23.721506860894312</v>
      </c>
      <c r="G125" s="61">
        <f t="shared" si="6"/>
        <v>94.883353995266546</v>
      </c>
    </row>
    <row r="126" spans="1:7" x14ac:dyDescent="0.25">
      <c r="A126" s="80" t="s">
        <v>233</v>
      </c>
      <c r="B126" s="81" t="s">
        <v>234</v>
      </c>
      <c r="C126" s="82">
        <f>SUM(C127:C129)</f>
        <v>8718.4</v>
      </c>
      <c r="D126" s="82">
        <f>SUM(D127:D129)</f>
        <v>1809.6</v>
      </c>
      <c r="E126" s="82">
        <f>SUM(E127:E129)</f>
        <v>1796.5</v>
      </c>
      <c r="F126" s="83">
        <f t="shared" si="7"/>
        <v>20.605845109194348</v>
      </c>
      <c r="G126" s="27">
        <f t="shared" si="6"/>
        <v>99.27608311229001</v>
      </c>
    </row>
    <row r="127" spans="1:7" ht="24" customHeight="1" x14ac:dyDescent="0.25">
      <c r="A127" s="88" t="s">
        <v>235</v>
      </c>
      <c r="B127" s="89" t="s">
        <v>236</v>
      </c>
      <c r="C127" s="86">
        <v>3506.6</v>
      </c>
      <c r="D127" s="86">
        <v>756.8</v>
      </c>
      <c r="E127" s="31">
        <v>756.8</v>
      </c>
      <c r="F127" s="79">
        <f t="shared" si="7"/>
        <v>21.58215935664176</v>
      </c>
      <c r="G127" s="61">
        <f t="shared" si="6"/>
        <v>100</v>
      </c>
    </row>
    <row r="128" spans="1:7" ht="22.15" customHeight="1" x14ac:dyDescent="0.25">
      <c r="A128" s="88" t="s">
        <v>237</v>
      </c>
      <c r="B128" s="89" t="s">
        <v>238</v>
      </c>
      <c r="C128" s="86">
        <v>5211.8</v>
      </c>
      <c r="D128" s="86">
        <v>1052.8</v>
      </c>
      <c r="E128" s="31">
        <v>1039.7</v>
      </c>
      <c r="F128" s="79">
        <f t="shared" si="7"/>
        <v>19.948961970912158</v>
      </c>
      <c r="G128" s="61">
        <f t="shared" si="6"/>
        <v>98.755699088145903</v>
      </c>
    </row>
    <row r="129" spans="1:7" ht="25.15" customHeight="1" x14ac:dyDescent="0.25">
      <c r="A129" s="88" t="s">
        <v>239</v>
      </c>
      <c r="B129" s="89" t="s">
        <v>240</v>
      </c>
      <c r="C129" s="86"/>
      <c r="D129" s="86">
        <v>0</v>
      </c>
      <c r="E129" s="31">
        <v>0</v>
      </c>
      <c r="F129" s="98">
        <f t="shared" si="7"/>
        <v>0</v>
      </c>
      <c r="G129" s="61">
        <f t="shared" si="6"/>
        <v>0</v>
      </c>
    </row>
    <row r="130" spans="1:7" ht="31.5" x14ac:dyDescent="0.25">
      <c r="A130" s="80" t="s">
        <v>241</v>
      </c>
      <c r="B130" s="81" t="s">
        <v>242</v>
      </c>
      <c r="C130" s="82">
        <f>SUM(C131)</f>
        <v>0</v>
      </c>
      <c r="D130" s="82">
        <f>SUM(D131)</f>
        <v>0</v>
      </c>
      <c r="E130" s="82">
        <f>SUM(E131)</f>
        <v>0</v>
      </c>
      <c r="F130" s="83">
        <f t="shared" si="7"/>
        <v>0</v>
      </c>
      <c r="G130" s="27">
        <f t="shared" si="6"/>
        <v>0</v>
      </c>
    </row>
    <row r="131" spans="1:7" ht="39.6" customHeight="1" x14ac:dyDescent="0.25">
      <c r="A131" s="99" t="s">
        <v>243</v>
      </c>
      <c r="B131" s="100" t="s">
        <v>244</v>
      </c>
      <c r="C131" s="96"/>
      <c r="D131" s="96"/>
      <c r="E131" s="97">
        <v>0</v>
      </c>
      <c r="F131" s="98">
        <f t="shared" si="7"/>
        <v>0</v>
      </c>
      <c r="G131" s="101">
        <f t="shared" si="6"/>
        <v>0</v>
      </c>
    </row>
    <row r="132" spans="1:7" ht="49.15" customHeight="1" x14ac:dyDescent="0.25">
      <c r="A132" s="102" t="s">
        <v>245</v>
      </c>
      <c r="B132" s="103" t="s">
        <v>246</v>
      </c>
      <c r="C132" s="104">
        <v>0</v>
      </c>
      <c r="D132" s="105">
        <v>0</v>
      </c>
      <c r="E132" s="105">
        <v>0</v>
      </c>
      <c r="F132" s="106">
        <f t="shared" si="7"/>
        <v>0</v>
      </c>
      <c r="G132" s="107"/>
    </row>
    <row r="133" spans="1:7" ht="22.15" customHeight="1" x14ac:dyDescent="0.25">
      <c r="A133" s="108" t="s">
        <v>247</v>
      </c>
      <c r="B133" s="109" t="s">
        <v>248</v>
      </c>
      <c r="C133" s="110"/>
      <c r="D133" s="110"/>
      <c r="E133" s="110"/>
      <c r="F133" s="76">
        <f t="shared" si="7"/>
        <v>0</v>
      </c>
      <c r="G133" s="101">
        <f>IF(D133&gt;0,E133/D133*100,0)</f>
        <v>0</v>
      </c>
    </row>
    <row r="134" spans="1:7" x14ac:dyDescent="0.25">
      <c r="A134" s="111" t="s">
        <v>249</v>
      </c>
      <c r="B134" s="112" t="s">
        <v>250</v>
      </c>
      <c r="C134" s="113">
        <f>SUM(C73,C82,C84,C88,C96,C101,C104,C111,C116,C122,C126,C114)</f>
        <v>3895445.6</v>
      </c>
      <c r="D134" s="113">
        <f t="shared" ref="D134:E134" si="13">SUM(D73,D82,D84,D88,D96,D101,D104,D111,D116,D122,D126,D114)</f>
        <v>940734.4</v>
      </c>
      <c r="E134" s="113">
        <f t="shared" si="13"/>
        <v>749712.60000000009</v>
      </c>
      <c r="F134" s="114">
        <f t="shared" si="7"/>
        <v>19.245875234401939</v>
      </c>
      <c r="G134" s="72">
        <f>IF(D134&gt;0,E134/D134*100,0)</f>
        <v>79.694396207898848</v>
      </c>
    </row>
    <row r="135" spans="1:7" ht="58.15" customHeight="1" x14ac:dyDescent="0.25">
      <c r="A135" s="115" t="s">
        <v>251</v>
      </c>
      <c r="B135" s="116" t="s">
        <v>252</v>
      </c>
      <c r="C135" s="117">
        <f>C70-C134</f>
        <v>-138838.89999999991</v>
      </c>
      <c r="D135" s="117"/>
      <c r="E135" s="117">
        <f>E70-E134</f>
        <v>27706.199999999953</v>
      </c>
      <c r="F135" s="117"/>
      <c r="G135" s="118"/>
    </row>
    <row r="138" spans="1:7" ht="18.75" x14ac:dyDescent="0.3">
      <c r="A138" s="142" t="s">
        <v>253</v>
      </c>
      <c r="B138" s="142"/>
      <c r="C138" s="119"/>
      <c r="D138" s="119"/>
      <c r="E138" s="119"/>
      <c r="F138" s="120" t="s">
        <v>254</v>
      </c>
    </row>
    <row r="140" spans="1:7" x14ac:dyDescent="0.25">
      <c r="C140" s="121"/>
      <c r="D140" s="121"/>
      <c r="E140" s="121"/>
    </row>
    <row r="141" spans="1:7" hidden="1" x14ac:dyDescent="0.25">
      <c r="B141" s="122" t="s">
        <v>255</v>
      </c>
      <c r="C141" s="123">
        <v>234788.65</v>
      </c>
      <c r="D141" s="123"/>
      <c r="E141" s="123">
        <v>-40473.360000000001</v>
      </c>
      <c r="F141" s="123"/>
    </row>
  </sheetData>
  <sheetProtection selectLockedCells="1" selectUnlockedCells="1"/>
  <autoFilter ref="A5:F135" xr:uid="{00000000-0009-0000-0000-000000000000}"/>
  <mergeCells count="3">
    <mergeCell ref="A1:G1"/>
    <mergeCell ref="A2:G2"/>
    <mergeCell ref="A138:B138"/>
  </mergeCells>
  <hyperlinks>
    <hyperlink ref="B45" r:id="rId1" xr:uid="{00000000-0004-0000-0000-000000000000}"/>
  </hyperlinks>
  <pageMargins left="0.98402777777777783" right="0.59027777777777779" top="0.59027777777777779" bottom="0.59027777777777779" header="0.51181102362204722" footer="0.51181102362204722"/>
  <pageSetup paperSize="9" scale="55" firstPageNumber="0" fitToHeight="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КБ</vt:lpstr>
      <vt:lpstr>КБ!Excel_BuiltIn__FilterDatabase</vt:lpstr>
      <vt:lpstr>КБ!Excel_BuiltIn_Print_Area</vt:lpstr>
      <vt:lpstr>КБ!Print_Titles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Klak</dc:creator>
  <cp:lastModifiedBy>Пользователь Windows</cp:lastModifiedBy>
  <cp:lastPrinted>2025-03-11T05:32:28Z</cp:lastPrinted>
  <dcterms:created xsi:type="dcterms:W3CDTF">2024-04-26T11:41:34Z</dcterms:created>
  <dcterms:modified xsi:type="dcterms:W3CDTF">2025-04-29T05:56:43Z</dcterms:modified>
</cp:coreProperties>
</file>