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3. 2025\2. Исполнение\1. исполнение на 1 число\"/>
    </mc:Choice>
  </mc:AlternateContent>
  <xr:revisionPtr revIDLastSave="0" documentId="13_ncr:1_{82E379EF-E4A2-40F3-B25E-5DE3DBD18A7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Б" sheetId="1" r:id="rId1"/>
  </sheets>
  <definedNames>
    <definedName name="_xlnm._FilterDatabase" localSheetId="0" hidden="1">КБ!$A$5:$F$137</definedName>
    <definedName name="Excel_BuiltIn__FilterDatabase" localSheetId="0">КБ!$A$5:$F$137</definedName>
    <definedName name="Excel_BuiltIn_Print_Area" localSheetId="0">КБ!$A$1:$G$140</definedName>
    <definedName name="Print_Titles" localSheetId="0">КБ!$4:$4</definedName>
    <definedName name="_xlnm.Print_Area" localSheetId="0">КБ!$A$1:$G$140</definedName>
  </definedNames>
  <calcPr calcId="181029"/>
</workbook>
</file>

<file path=xl/calcChain.xml><?xml version="1.0" encoding="utf-8"?>
<calcChain xmlns="http://schemas.openxmlformats.org/spreadsheetml/2006/main">
  <c r="E90" i="1" l="1"/>
  <c r="D90" i="1"/>
  <c r="F53" i="1"/>
  <c r="F100" i="1"/>
  <c r="D106" i="1"/>
  <c r="E106" i="1"/>
  <c r="C106" i="1"/>
  <c r="D75" i="1"/>
  <c r="E75" i="1"/>
  <c r="C75" i="1"/>
  <c r="D113" i="1"/>
  <c r="F113" i="1"/>
  <c r="C113" i="1"/>
  <c r="G36" i="1"/>
  <c r="G30" i="1"/>
  <c r="F62" i="1"/>
  <c r="G69" i="1"/>
  <c r="C98" i="1"/>
  <c r="F31" i="1"/>
  <c r="F30" i="1"/>
  <c r="E116" i="1"/>
  <c r="G117" i="1"/>
  <c r="G116" i="1" s="1"/>
  <c r="F117" i="1"/>
  <c r="F116" i="1" s="1"/>
  <c r="E128" i="1"/>
  <c r="D116" i="1"/>
  <c r="C116" i="1"/>
  <c r="F68" i="1"/>
  <c r="G68" i="1"/>
  <c r="G46" i="1"/>
  <c r="G48" i="1"/>
  <c r="G45" i="1"/>
  <c r="F45" i="1"/>
  <c r="G51" i="1"/>
  <c r="G38" i="1"/>
  <c r="G31" i="1"/>
  <c r="E124" i="1"/>
  <c r="D118" i="1"/>
  <c r="E118" i="1"/>
  <c r="C118" i="1"/>
  <c r="E98" i="1"/>
  <c r="E41" i="1"/>
  <c r="F41" i="1" s="1"/>
  <c r="C64" i="1"/>
  <c r="C63" i="1" s="1"/>
  <c r="C9" i="1"/>
  <c r="C20" i="1"/>
  <c r="D124" i="1"/>
  <c r="C124" i="1"/>
  <c r="C90" i="1"/>
  <c r="G52" i="1"/>
  <c r="F26" i="1"/>
  <c r="D17" i="1"/>
  <c r="E132" i="1"/>
  <c r="D132" i="1"/>
  <c r="G132" i="1" s="1"/>
  <c r="E32" i="1"/>
  <c r="E24" i="1" s="1"/>
  <c r="E9" i="1"/>
  <c r="D64" i="1"/>
  <c r="D63" i="1" s="1"/>
  <c r="G15" i="1"/>
  <c r="D32" i="1"/>
  <c r="G32" i="1" s="1"/>
  <c r="E37" i="1"/>
  <c r="C32" i="1"/>
  <c r="C24" i="1" s="1"/>
  <c r="D98" i="1"/>
  <c r="D9" i="1"/>
  <c r="F10" i="1"/>
  <c r="G10" i="1"/>
  <c r="F11" i="1"/>
  <c r="G11" i="1"/>
  <c r="C12" i="1"/>
  <c r="D12" i="1"/>
  <c r="E12" i="1"/>
  <c r="F13" i="1"/>
  <c r="G13" i="1"/>
  <c r="F14" i="1"/>
  <c r="G14" i="1"/>
  <c r="F15" i="1"/>
  <c r="F16" i="1"/>
  <c r="G16" i="1"/>
  <c r="C17" i="1"/>
  <c r="E17" i="1"/>
  <c r="F18" i="1"/>
  <c r="G18" i="1"/>
  <c r="F19" i="1"/>
  <c r="G19" i="1"/>
  <c r="D20" i="1"/>
  <c r="E20" i="1"/>
  <c r="F21" i="1"/>
  <c r="G21" i="1"/>
  <c r="F22" i="1"/>
  <c r="G22" i="1"/>
  <c r="F25" i="1"/>
  <c r="G25" i="1"/>
  <c r="G26" i="1"/>
  <c r="F27" i="1"/>
  <c r="F28" i="1"/>
  <c r="G28" i="1"/>
  <c r="F29" i="1"/>
  <c r="F33" i="1"/>
  <c r="G33" i="1"/>
  <c r="F34" i="1"/>
  <c r="G34" i="1"/>
  <c r="F35" i="1"/>
  <c r="F36" i="1"/>
  <c r="C37" i="1"/>
  <c r="D37" i="1"/>
  <c r="F38" i="1"/>
  <c r="F39" i="1"/>
  <c r="G39" i="1"/>
  <c r="F40" i="1"/>
  <c r="C41" i="1"/>
  <c r="D41" i="1"/>
  <c r="F42" i="1"/>
  <c r="G42" i="1"/>
  <c r="F43" i="1"/>
  <c r="G43" i="1"/>
  <c r="F44" i="1"/>
  <c r="G44" i="1"/>
  <c r="F46" i="1"/>
  <c r="F48" i="1"/>
  <c r="F49" i="1"/>
  <c r="G49" i="1"/>
  <c r="F50" i="1"/>
  <c r="G50" i="1"/>
  <c r="F51" i="1"/>
  <c r="F52" i="1"/>
  <c r="C59" i="1"/>
  <c r="D59" i="1"/>
  <c r="E59" i="1"/>
  <c r="F60" i="1"/>
  <c r="G60" i="1"/>
  <c r="G62" i="1"/>
  <c r="E64" i="1"/>
  <c r="E63" i="1" s="1"/>
  <c r="F65" i="1"/>
  <c r="G65" i="1"/>
  <c r="F66" i="1"/>
  <c r="G66" i="1"/>
  <c r="F67" i="1"/>
  <c r="G67" i="1"/>
  <c r="F69" i="1"/>
  <c r="F70" i="1"/>
  <c r="G70" i="1"/>
  <c r="G73" i="1"/>
  <c r="G74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C84" i="1"/>
  <c r="D84" i="1"/>
  <c r="E84" i="1"/>
  <c r="F85" i="1"/>
  <c r="G85" i="1"/>
  <c r="C86" i="1"/>
  <c r="D86" i="1"/>
  <c r="E86" i="1"/>
  <c r="F87" i="1"/>
  <c r="G87" i="1"/>
  <c r="F88" i="1"/>
  <c r="G88" i="1"/>
  <c r="F89" i="1"/>
  <c r="G89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9" i="1"/>
  <c r="G99" i="1"/>
  <c r="G100" i="1"/>
  <c r="F101" i="1"/>
  <c r="G101" i="1"/>
  <c r="F102" i="1"/>
  <c r="G102" i="1"/>
  <c r="C103" i="1"/>
  <c r="F103" i="1" s="1"/>
  <c r="D103" i="1"/>
  <c r="G103" i="1" s="1"/>
  <c r="E103" i="1"/>
  <c r="F104" i="1"/>
  <c r="G104" i="1"/>
  <c r="F105" i="1"/>
  <c r="G105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4" i="1"/>
  <c r="G114" i="1"/>
  <c r="F115" i="1"/>
  <c r="G115" i="1"/>
  <c r="F119" i="1"/>
  <c r="G119" i="1"/>
  <c r="F120" i="1"/>
  <c r="G120" i="1"/>
  <c r="F121" i="1"/>
  <c r="G121" i="1"/>
  <c r="F122" i="1"/>
  <c r="G122" i="1"/>
  <c r="F123" i="1"/>
  <c r="G123" i="1"/>
  <c r="F125" i="1"/>
  <c r="G125" i="1"/>
  <c r="F126" i="1"/>
  <c r="G126" i="1"/>
  <c r="F127" i="1"/>
  <c r="G127" i="1"/>
  <c r="C128" i="1"/>
  <c r="F128" i="1" s="1"/>
  <c r="F129" i="1"/>
  <c r="G129" i="1"/>
  <c r="F130" i="1"/>
  <c r="G130" i="1"/>
  <c r="F131" i="1"/>
  <c r="G131" i="1"/>
  <c r="C132" i="1"/>
  <c r="F132" i="1" s="1"/>
  <c r="F133" i="1"/>
  <c r="G133" i="1"/>
  <c r="F134" i="1"/>
  <c r="F135" i="1"/>
  <c r="G135" i="1"/>
  <c r="G59" i="1"/>
  <c r="F59" i="1"/>
  <c r="F20" i="1"/>
  <c r="G17" i="1"/>
  <c r="G128" i="1"/>
  <c r="G106" i="1"/>
  <c r="D8" i="1"/>
  <c r="D24" i="1"/>
  <c r="D23" i="1" s="1"/>
  <c r="F106" i="1"/>
  <c r="C8" i="1"/>
  <c r="F37" i="1"/>
  <c r="F32" i="1"/>
  <c r="G37" i="1" l="1"/>
  <c r="G9" i="1"/>
  <c r="F124" i="1"/>
  <c r="F17" i="1"/>
  <c r="G24" i="1"/>
  <c r="G124" i="1"/>
  <c r="E8" i="1"/>
  <c r="F8" i="1" s="1"/>
  <c r="G64" i="1"/>
  <c r="G63" i="1"/>
  <c r="F64" i="1"/>
  <c r="E23" i="1"/>
  <c r="G23" i="1" s="1"/>
  <c r="G12" i="1"/>
  <c r="F9" i="1"/>
  <c r="F24" i="1"/>
  <c r="C23" i="1"/>
  <c r="G86" i="1"/>
  <c r="G84" i="1"/>
  <c r="G20" i="1"/>
  <c r="F12" i="1"/>
  <c r="G118" i="1"/>
  <c r="F118" i="1"/>
  <c r="G113" i="1"/>
  <c r="D136" i="1"/>
  <c r="F98" i="1"/>
  <c r="G98" i="1"/>
  <c r="F90" i="1"/>
  <c r="G90" i="1"/>
  <c r="F86" i="1"/>
  <c r="F75" i="1"/>
  <c r="G75" i="1"/>
  <c r="C136" i="1"/>
  <c r="E136" i="1"/>
  <c r="D7" i="1"/>
  <c r="F63" i="1"/>
  <c r="F84" i="1"/>
  <c r="G8" i="1" l="1"/>
  <c r="F23" i="1"/>
  <c r="E7" i="1"/>
  <c r="E72" i="1" s="1"/>
  <c r="E137" i="1" s="1"/>
  <c r="C7" i="1"/>
  <c r="F136" i="1"/>
  <c r="G136" i="1"/>
  <c r="D72" i="1"/>
  <c r="G7" i="1" l="1"/>
  <c r="G72" i="1"/>
  <c r="F7" i="1"/>
  <c r="C72" i="1"/>
  <c r="F72" i="1" l="1"/>
  <c r="C137" i="1"/>
</calcChain>
</file>

<file path=xl/sharedStrings.xml><?xml version="1.0" encoding="utf-8"?>
<sst xmlns="http://schemas.openxmlformats.org/spreadsheetml/2006/main" count="283" uniqueCount="273">
  <si>
    <t>ИСПОЛНЕНИЕ  БЮДЖЕТА БОГОРОДСКОГО МУНИЦИПАЛЬНОГО ОКРУГА</t>
  </si>
  <si>
    <t>Код по бюджетной классификации</t>
  </si>
  <si>
    <t>Наименование показателя</t>
  </si>
  <si>
    <t>Назначено на год</t>
  </si>
  <si>
    <t>Факт</t>
  </si>
  <si>
    <t>% исполнения к  год. назначениям</t>
  </si>
  <si>
    <t>3</t>
  </si>
  <si>
    <t>4</t>
  </si>
  <si>
    <t>РАЗДЕЛ 1. Д О Х О Д Ы</t>
  </si>
  <si>
    <t>000  1  00 0000 0000 000</t>
  </si>
  <si>
    <t>НАЛОГОВЫЕ И НЕНАЛОГОВЫЕ ДОХОДЫ</t>
  </si>
  <si>
    <t>НАЛОГОВЫЕ  ДОХОДЫ</t>
  </si>
  <si>
    <t>000 1 01 00000 00 0000 000</t>
  </si>
  <si>
    <t>НАЛОГИ НА ПРИБЫЛЬ, ДОХОДЫ</t>
  </si>
  <si>
    <t xml:space="preserve">000 1 01 02000 01 0000 110 </t>
  </si>
  <si>
    <t>Налог на доходы физических лиц</t>
  </si>
  <si>
    <t>000 1 03 02000 00 0000 110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</si>
  <si>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</si>
  <si>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</si>
  <si>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</si>
  <si>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</si>
  <si>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</si>
  <si>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000 1 05 02000 00 0000 110</t>
  </si>
  <si>
    <t>Единый налог на вмененный доход для отдельных видов деятельности</t>
  </si>
  <si>
    <t>000 1 05 03000 00 0000 110</t>
  </si>
  <si>
    <t>Единый сельскохозяйственный налог</t>
  </si>
  <si>
    <t>000 1 05 04000 00 0000 110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</si>
  <si>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</si>
  <si>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</si>
  <si>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</si>
  <si>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</si>
  <si>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000 1 06 06000 00 0000 110 </t>
  </si>
  <si>
    <t>Земельный налог</t>
  </si>
  <si>
    <t>000 1 08 00000 00 0000 000</t>
  </si>
  <si>
    <t>ГОСУДАРСТВЕННАЯ ПОШЛИНА</t>
  </si>
  <si>
    <t>000 1 08 03000 00 0000 110</t>
  </si>
  <si>
    <t xml:space="preserve"> Государственная пошлина по делам, рассматриваемым в судах общей юрисдикции, мировыми судьями</t>
  </si>
  <si>
    <t>000 1 08 07000 00 0000 110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</si>
  <si>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</si>
  <si>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НЕНАЛОГОВЫЕ  ДОХОДЫ</t>
  </si>
  <si>
    <t>000 1 11 00000 00 0000 000</t>
  </si>
  <si>
    <t>ДОХОДЫ ОТ ИСПОЛЬЗОВАНИЯ 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</si>
  <si>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</si>
  <si>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</si>
  <si>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</si>
  <si>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</si>
  <si>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000 111 05020 00 0000 120</t>
  </si>
  <si>
    <t>Доходы,получаемые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</si>
  <si>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000 111 05030 00 0000 120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</si>
  <si>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самоуправления, государственными внебюджетными фондами и созданных ими учреждений (за исключением имущества бюджетных и автономных учреждений)</t>
  </si>
  <si>
    <t>000 111 05070 00 0000 120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</si>
  <si>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</si>
  <si>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</si>
  <si>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</si>
  <si>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000 111 07000 00 0000 120</t>
  </si>
  <si>
    <t>Платежи от государственных и муниципальных унитарных предприятий</t>
  </si>
  <si>
    <t>000 111 09000  00 0000 120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</si>
  <si>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</si>
  <si>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000 111 09044 00 0000 120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</si>
  <si>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</si>
  <si>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</si>
  <si>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</si>
  <si>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</si>
  <si>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</si>
  <si>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 xml:space="preserve">000 1 13 00000 00 0000 000 </t>
  </si>
  <si>
    <t>Доходы от оказания платных услуг  и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</si>
  <si>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</si>
  <si>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</si>
  <si>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</si>
  <si>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</si>
  <si>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</si>
  <si>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</si>
  <si>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000 1 14 13040 00 0000 410</t>
  </si>
  <si>
    <t>Доходы от приватизации имущества, находящегося в государственной и муниципальной собственности</t>
  </si>
  <si>
    <t>000 1 16 00000 00 0000 000</t>
  </si>
  <si>
    <t>ШТРАФЫ, САНКЦИИ, ВОЗМЕЩЕНИЕ УЩЕРБА</t>
  </si>
  <si>
    <t>более 200</t>
  </si>
  <si>
    <t>000 1 1 601053 00 0000 140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</si>
  <si>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</si>
  <si>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000 1 16 01063 00 0000 140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</si>
  <si>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</si>
  <si>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000 1 16 01073 00 0000 140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</si>
  <si>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</si>
  <si>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000 1 16 01083 00 0000 140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</si>
  <si>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</si>
  <si>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000 1 16 01093 00 0000 140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</si>
  <si>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</si>
  <si>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000 1 16 01143 00 0000 140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</si>
  <si>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</si>
  <si>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000 1 16 01153 00 0000 140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</si>
  <si>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</si>
  <si>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000 1 16 01173 00 0000 140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</si>
  <si>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</si>
  <si>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000 1 16 01193 00 0000 140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</si>
  <si>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</si>
  <si>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000 1 16 01203 00 0000 140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</si>
  <si>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</si>
  <si>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000 1 16 02020 00 0000 140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</si>
  <si>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</si>
  <si>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</si>
  <si>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</si>
  <si>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000 1 16 10030 14 0000 140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</si>
  <si>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</si>
  <si>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000 1 16 11050 00 0000 140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</si>
  <si>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</si>
  <si>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000 1 17 00000 00 0000 000</t>
  </si>
  <si>
    <t xml:space="preserve">ПРОЧИЕ НЕНАЛОГОВЫЕ ДОХОДЫ </t>
  </si>
  <si>
    <t>000 1 17 01000 00 0000 180</t>
  </si>
  <si>
    <t>Невыясненные поступления</t>
  </si>
  <si>
    <t>000 1 17 05000 00 0000 180</t>
  </si>
  <si>
    <t>Прочие неналоговые доходы</t>
  </si>
  <si>
    <t>000 1 17 15020 00 0000 150</t>
  </si>
  <si>
    <t>Инициативные платежи, зачисляемые в бюджеты муниципальных округов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</si>
  <si>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</si>
  <si>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</si>
  <si>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</si>
  <si>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</si>
  <si>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</si>
  <si>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</si>
  <si>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</si>
  <si>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</si>
  <si>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000 2 02 30000 00 0000 151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</si>
  <si>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</si>
  <si>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</si>
  <si>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</si>
  <si>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</si>
  <si>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</si>
  <si>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</si>
  <si>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</si>
  <si>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000 8 50 0000 00 0000 000</t>
  </si>
  <si>
    <t>РАЗДЕЛ 2. Р А С Х О Д Ы</t>
  </si>
  <si>
    <t>0100</t>
  </si>
  <si>
    <t>ОБЩЕГОСУДАРСТВЕННЫЕ ВОПРОСЫ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</si>
  <si>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</si>
  <si>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</si>
  <si>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</si>
  <si>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</si>
  <si>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</si>
  <si>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 , высших  исполнительных органов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</si>
  <si>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</si>
  <si>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</si>
  <si>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</si>
  <si>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</si>
  <si>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</si>
  <si>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</si>
  <si>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</si>
  <si>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</si>
  <si>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</si>
  <si>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</si>
  <si>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</si>
  <si>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</si>
  <si>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</si>
  <si>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</si>
  <si>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</si>
  <si>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 И ПРАВООХРАНИТЕЛЬНАЯ ДЕЯТЕЛЬНОСТЬ</t>
  </si>
  <si>
    <t>0302</t>
  </si>
  <si>
    <t>Органы внутренних дел</t>
  </si>
  <si>
    <t>0309</t>
  </si>
  <si>
    <t>Гражданская оборона</t>
  </si>
  <si>
    <t>0310</t>
  </si>
  <si>
    <t>Защита населения и территории от 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</si>
  <si>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</si>
  <si>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</si>
  <si>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</si>
  <si>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</si>
  <si>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</si>
  <si>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</si>
  <si>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</si>
  <si>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</si>
  <si>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</si>
  <si>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</si>
  <si>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</si>
  <si>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</si>
  <si>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</si>
  <si>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</si>
  <si>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</si>
  <si>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</si>
  <si>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</si>
  <si>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</si>
  <si>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</si>
  <si>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</si>
  <si>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</si>
  <si>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</si>
  <si>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</si>
  <si>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</si>
  <si>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</si>
  <si>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</si>
  <si>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</si>
  <si>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</si>
  <si>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</si>
  <si>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</si>
  <si>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</si>
  <si>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</si>
  <si>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</si>
  <si>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</si>
  <si>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</si>
  <si>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</si>
  <si>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</si>
  <si>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</si>
  <si>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</si>
  <si>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</si>
  <si>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</si>
  <si>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 и повышение квалификации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</si>
  <si>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</si>
  <si>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</si>
  <si>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</si>
  <si>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</si>
  <si>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</si>
  <si>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</si>
  <si>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</si>
  <si>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 xml:space="preserve">Культура </t>
  </si>
  <si>
    <t>0804</t>
  </si>
  <si>
    <t>Другие 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</si>
  <si>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</si>
  <si>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</si>
  <si>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</si>
  <si>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</si>
  <si>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</si>
  <si>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</si>
  <si>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</si>
  <si>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</si>
  <si>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</si>
  <si>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</si>
  <si>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</si>
  <si>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</si>
  <si>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</si>
  <si>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</si>
  <si>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</si>
  <si>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</si>
  <si>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</si>
  <si>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</si>
  <si>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</si>
  <si>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</si>
  <si>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</si>
  <si>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</si>
  <si>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</si>
  <si>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</si>
  <si>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</si>
  <si>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</si>
  <si>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</si>
  <si>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</si>
  <si>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</si>
  <si>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                (МУНИЦИПАЛЬНОГО) ДОЛГА</t>
  </si>
  <si>
    <t>1301</t>
  </si>
  <si>
    <t>Обслуживание государственного ( 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</si>
  <si>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</si>
  <si>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</si>
  <si>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</si>
  <si>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</si>
  <si>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9600</t>
  </si>
  <si>
    <t>РАСХОДЫ БЮДЖЕТА - ВСЕГО</t>
  </si>
  <si>
    <t>7900</t>
  </si>
  <si>
    <t xml:space="preserve">                                                                                                                           ПРОФИЦИТ БЮДЖЕТА (со знаком "плюс")   ДЕФИЦИТ БЮДЖЕТА (со знаком "минус")</t>
  </si>
  <si>
    <t>Зам.главы администрации - начальник финансового управления</t>
  </si>
  <si>
    <t>Солуянова С.А.</t>
  </si>
  <si>
    <t>Месячный отчет</t>
  </si>
  <si>
    <t>000 2 02 40000 00 0000 151</t>
  </si>
  <si>
    <t>000 2 07 00000 00 0000 000</t>
  </si>
  <si>
    <t>Налог ,взимаемый в связи с применением патентной системы налогообложения</t>
  </si>
  <si>
    <t>000 1 16 07090 00 0000 140</t>
  </si>
  <si>
    <t>Более 200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</si>
  <si>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</si>
  <si>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0900</t>
  </si>
  <si>
    <t>0902</t>
  </si>
  <si>
    <t>Амбулаторная помощь</t>
  </si>
  <si>
    <t>ЗДРАВООХРАНЕНИЕ</t>
  </si>
  <si>
    <t>Назначено на 1 полугодие</t>
  </si>
  <si>
    <t>% исполнения к полугодовым  назначениям</t>
  </si>
  <si>
    <t>на 01.07.2025 г.</t>
  </si>
  <si>
    <t>000 1 16 01133 00 0000 140</t>
  </si>
  <si>
    <t>000 1 16 09000 00 0000 140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</si>
  <si>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</si>
  <si>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и постановлений судов, вынесенных при производстве по уголовным делам)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</si>
</sst>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\-??_р_._-;_-@_-"/>
    <numFmt numFmtId="165" formatCode="0.0_ ;[Red]\-0.0\ "/>
    <numFmt numFmtId="166" formatCode="#,##0.0_ ;\-#,##0.0\ "/>
    <numFmt numFmtId="167" formatCode="?"/>
  </numFmts>
  <fonts count="17" x14ac:knownFonts="1">
    <font>
      <sz val="10"/>
      <color indexed="8"/>
      <name val="Arial Cy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8"/>
      <color indexed="12"/>
      <name val="Arial Cyr"/>
    </font>
    <font>
      <sz val="11"/>
      <color indexed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7" tint="0.59999389629810485"/>
        <bgColor indexed="4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5">
    <xf numFmtId="0" fontId="0" fillId="0" borderId="0"/>
    <xf numFmtId="0" fontId="13" fillId="2" borderId="0"/>
    <xf numFmtId="0" fontId="1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/>
  </cellStyleXfs>
  <cellXfs count="146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top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4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166" fontId="7" fillId="4" borderId="7" xfId="24" applyNumberFormat="1" applyFont="1" applyFill="1" applyBorder="1" applyAlignment="1" applyProtection="1">
      <alignment horizontal="center" vertical="center" wrapText="1"/>
      <protection locked="0"/>
    </xf>
    <xf numFmtId="166" fontId="7" fillId="5" borderId="8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166" fontId="7" fillId="3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6" fontId="3" fillId="0" borderId="9" xfId="24" applyNumberFormat="1" applyFont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66" fontId="7" fillId="0" borderId="9" xfId="24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7" fillId="0" borderId="0" xfId="0" applyFont="1"/>
    <xf numFmtId="49" fontId="3" fillId="0" borderId="9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66" fontId="3" fillId="0" borderId="6" xfId="24" applyNumberFormat="1" applyFont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166" fontId="7" fillId="3" borderId="8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8" xfId="24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Font="1" applyBorder="1" applyAlignment="1">
      <alignment horizontal="left" vertical="center" wrapText="1" readingOrder="1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9" xfId="2" applyFont="1" applyFill="1" applyBorder="1" applyAlignment="1">
      <alignment horizontal="left" vertical="center" wrapText="1" readingOrder="1"/>
    </xf>
    <xf numFmtId="166" fontId="7" fillId="6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7" xfId="0" applyNumberFormat="1" applyFont="1" applyFill="1" applyBorder="1" applyAlignment="1" applyProtection="1">
      <alignment horizontal="center" vertical="center"/>
      <protection locked="0"/>
    </xf>
    <xf numFmtId="166" fontId="7" fillId="6" borderId="7" xfId="24" applyNumberFormat="1" applyFont="1" applyFill="1" applyBorder="1" applyAlignment="1" applyProtection="1">
      <alignment horizontal="center" vertical="center" wrapText="1"/>
      <protection locked="0"/>
    </xf>
    <xf numFmtId="166" fontId="7" fillId="6" borderId="11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/>
    </xf>
    <xf numFmtId="166" fontId="7" fillId="3" borderId="8" xfId="24" applyNumberFormat="1" applyFont="1" applyFill="1" applyBorder="1" applyAlignment="1">
      <alignment horizontal="center" vertical="center" wrapText="1"/>
    </xf>
    <xf numFmtId="166" fontId="7" fillId="3" borderId="5" xfId="24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6" fontId="3" fillId="3" borderId="13" xfId="24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166" fontId="7" fillId="5" borderId="9" xfId="24" applyNumberFormat="1" applyFont="1" applyFill="1" applyBorder="1" applyAlignment="1">
      <alignment horizontal="center" vertical="center" wrapText="1"/>
    </xf>
    <xf numFmtId="166" fontId="7" fillId="5" borderId="13" xfId="24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66" fontId="3" fillId="3" borderId="14" xfId="24" applyNumberFormat="1" applyFont="1" applyFill="1" applyBorder="1" applyAlignment="1">
      <alignment horizontal="center" vertical="center" wrapText="1"/>
    </xf>
    <xf numFmtId="166" fontId="3" fillId="0" borderId="9" xfId="24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6" fontId="3" fillId="0" borderId="14" xfId="24" applyNumberFormat="1" applyFont="1" applyBorder="1" applyAlignment="1">
      <alignment horizontal="center" vertical="center" wrapText="1"/>
    </xf>
    <xf numFmtId="166" fontId="7" fillId="5" borderId="14" xfId="24" applyNumberFormat="1" applyFont="1" applyFill="1" applyBorder="1" applyAlignment="1">
      <alignment horizontal="center" vertical="center" wrapText="1"/>
    </xf>
    <xf numFmtId="166" fontId="7" fillId="5" borderId="15" xfId="24" applyNumberFormat="1" applyFont="1" applyFill="1" applyBorder="1" applyAlignment="1">
      <alignment horizontal="center" vertical="center" wrapText="1"/>
    </xf>
    <xf numFmtId="166" fontId="3" fillId="0" borderId="13" xfId="24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6" fontId="3" fillId="3" borderId="16" xfId="24" applyNumberFormat="1" applyFont="1" applyFill="1" applyBorder="1" applyAlignment="1">
      <alignment horizontal="center" vertical="center" wrapText="1"/>
    </xf>
    <xf numFmtId="166" fontId="3" fillId="3" borderId="6" xfId="24" applyNumberFormat="1" applyFont="1" applyFill="1" applyBorder="1" applyAlignment="1">
      <alignment horizontal="center" vertical="center" wrapText="1"/>
    </xf>
    <xf numFmtId="166" fontId="7" fillId="3" borderId="13" xfId="24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6" fontId="7" fillId="3" borderId="3" xfId="24" applyNumberFormat="1" applyFont="1" applyFill="1" applyBorder="1" applyAlignment="1" applyProtection="1">
      <alignment horizontal="center" vertical="center" wrapText="1"/>
      <protection locked="0"/>
    </xf>
    <xf numFmtId="49" fontId="3" fillId="7" borderId="10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vertical="center" wrapText="1"/>
    </xf>
    <xf numFmtId="166" fontId="3" fillId="7" borderId="18" xfId="24" applyNumberFormat="1" applyFont="1" applyFill="1" applyBorder="1" applyAlignment="1">
      <alignment horizontal="center" vertical="center" wrapText="1"/>
    </xf>
    <xf numFmtId="166" fontId="3" fillId="7" borderId="19" xfId="24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3" borderId="3" xfId="24" applyNumberFormat="1" applyFont="1" applyFill="1" applyBorder="1" applyAlignment="1">
      <alignment horizontal="center" vertical="center" wrapText="1"/>
    </xf>
    <xf numFmtId="49" fontId="7" fillId="6" borderId="10" xfId="0" applyNumberFormat="1" applyFont="1" applyFill="1" applyBorder="1" applyAlignment="1">
      <alignment horizontal="center" vertical="center" wrapText="1"/>
    </xf>
    <xf numFmtId="49" fontId="7" fillId="6" borderId="17" xfId="0" applyNumberFormat="1" applyFont="1" applyFill="1" applyBorder="1" applyAlignment="1">
      <alignment horizontal="center" vertical="center" wrapText="1"/>
    </xf>
    <xf numFmtId="166" fontId="7" fillId="6" borderId="7" xfId="24" applyNumberFormat="1" applyFont="1" applyFill="1" applyBorder="1" applyAlignment="1">
      <alignment horizontal="center" vertical="center" wrapText="1"/>
    </xf>
    <xf numFmtId="166" fontId="7" fillId="6" borderId="17" xfId="24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left" vertical="center" wrapText="1"/>
    </xf>
    <xf numFmtId="166" fontId="11" fillId="3" borderId="22" xfId="24" applyNumberFormat="1" applyFont="1" applyFill="1" applyBorder="1" applyAlignment="1">
      <alignment horizontal="center" vertical="center" wrapText="1"/>
    </xf>
    <xf numFmtId="0" fontId="3" fillId="0" borderId="20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4" fontId="3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164" fontId="3" fillId="0" borderId="0" xfId="24" applyFont="1"/>
    <xf numFmtId="166" fontId="3" fillId="0" borderId="14" xfId="24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left" vertical="center" wrapText="1"/>
    </xf>
    <xf numFmtId="166" fontId="3" fillId="0" borderId="8" xfId="24" applyNumberFormat="1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>
      <alignment horizontal="center" vertical="center"/>
    </xf>
    <xf numFmtId="0" fontId="3" fillId="0" borderId="23" xfId="3" applyNumberFormat="1" applyFont="1" applyFill="1" applyBorder="1" applyAlignment="1" applyProtection="1">
      <alignment wrapText="1"/>
    </xf>
    <xf numFmtId="166" fontId="3" fillId="0" borderId="23" xfId="24" applyNumberFormat="1" applyFont="1" applyBorder="1" applyAlignment="1" applyProtection="1">
      <alignment horizontal="center" vertical="center" wrapText="1"/>
      <protection locked="0"/>
    </xf>
    <xf numFmtId="166" fontId="3" fillId="8" borderId="14" xfId="24" applyNumberFormat="1" applyFont="1" applyFill="1" applyBorder="1" applyAlignment="1">
      <alignment horizontal="center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 wrapText="1"/>
    </xf>
    <xf numFmtId="166" fontId="3" fillId="9" borderId="9" xfId="24" applyNumberFormat="1" applyFont="1" applyFill="1" applyBorder="1" applyAlignment="1" applyProtection="1">
      <alignment horizontal="center" vertical="center" wrapText="1"/>
      <protection locked="0"/>
    </xf>
    <xf numFmtId="166" fontId="7" fillId="9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1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9" xfId="0" applyFont="1" applyFill="1" applyBorder="1" applyAlignment="1" applyProtection="1">
      <alignment vertical="center" wrapText="1"/>
      <protection locked="0"/>
    </xf>
    <xf numFmtId="166" fontId="7" fillId="10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1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7" xfId="0" applyFont="1" applyFill="1" applyBorder="1" applyAlignment="1" applyProtection="1">
      <alignment vertical="center" wrapText="1"/>
      <protection locked="0"/>
    </xf>
    <xf numFmtId="166" fontId="7" fillId="10" borderId="7" xfId="24" applyNumberFormat="1" applyFont="1" applyFill="1" applyBorder="1" applyAlignment="1" applyProtection="1">
      <alignment horizontal="center" vertical="center" wrapText="1"/>
      <protection locked="0"/>
    </xf>
    <xf numFmtId="49" fontId="9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8" xfId="0" applyFont="1" applyFill="1" applyBorder="1" applyAlignment="1" applyProtection="1">
      <alignment vertical="center" wrapText="1"/>
      <protection locked="0"/>
    </xf>
    <xf numFmtId="166" fontId="7" fillId="10" borderId="8" xfId="24" applyNumberFormat="1" applyFont="1" applyFill="1" applyBorder="1" applyAlignment="1" applyProtection="1">
      <alignment horizontal="center" vertical="center" wrapText="1"/>
      <protection locked="0"/>
    </xf>
    <xf numFmtId="49" fontId="11" fillId="10" borderId="9" xfId="0" applyNumberFormat="1" applyFont="1" applyFill="1" applyBorder="1" applyAlignment="1" applyProtection="1">
      <alignment horizontal="center" vertical="center" wrapText="1"/>
      <protection locked="0"/>
    </xf>
    <xf numFmtId="166" fontId="3" fillId="11" borderId="13" xfId="24" applyNumberFormat="1" applyFont="1" applyFill="1" applyBorder="1" applyAlignment="1">
      <alignment horizontal="center" vertical="center" wrapText="1"/>
    </xf>
    <xf numFmtId="166" fontId="7" fillId="11" borderId="8" xfId="24" applyNumberFormat="1" applyFont="1" applyFill="1" applyBorder="1" applyAlignment="1" applyProtection="1">
      <alignment horizontal="center" vertical="center" wrapText="1"/>
      <protection locked="0"/>
    </xf>
    <xf numFmtId="166" fontId="7" fillId="12" borderId="9" xfId="24" applyNumberFormat="1" applyFont="1" applyFill="1" applyBorder="1" applyAlignment="1">
      <alignment horizontal="center" vertical="center" wrapText="1"/>
    </xf>
    <xf numFmtId="166" fontId="7" fillId="13" borderId="17" xfId="24" applyNumberFormat="1" applyFont="1" applyFill="1" applyBorder="1" applyAlignment="1">
      <alignment horizontal="center" vertical="center" wrapText="1"/>
    </xf>
    <xf numFmtId="166" fontId="7" fillId="13" borderId="18" xfId="24" applyNumberFormat="1" applyFont="1" applyFill="1" applyBorder="1" applyAlignment="1" applyProtection="1">
      <alignment horizontal="center" vertical="center" wrapText="1"/>
      <protection locked="0"/>
    </xf>
    <xf numFmtId="167" fontId="3" fillId="0" borderId="26" xfId="0" applyNumberFormat="1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/>
    </xf>
  </cellXfs>
  <cellStyles count="25">
    <cellStyle name="Excel_BuiltIn_Акцент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10" xfId="4" xr:uid="{00000000-0005-0000-0000-000004000000}"/>
    <cellStyle name="Обычный 11" xfId="5" xr:uid="{00000000-0005-0000-0000-000005000000}"/>
    <cellStyle name="Обычный 12" xfId="6" xr:uid="{00000000-0005-0000-0000-000006000000}"/>
    <cellStyle name="Обычный 13" xfId="7" xr:uid="{00000000-0005-0000-0000-000007000000}"/>
    <cellStyle name="Обычный 14" xfId="8" xr:uid="{00000000-0005-0000-0000-000008000000}"/>
    <cellStyle name="Обычный 15" xfId="9" xr:uid="{00000000-0005-0000-0000-000009000000}"/>
    <cellStyle name="Обычный 16" xfId="10" xr:uid="{00000000-0005-0000-0000-00000A000000}"/>
    <cellStyle name="Обычный 17" xfId="11" xr:uid="{00000000-0005-0000-0000-00000B000000}"/>
    <cellStyle name="Обычный 18" xfId="12" xr:uid="{00000000-0005-0000-0000-00000C000000}"/>
    <cellStyle name="Обычный 19" xfId="13" xr:uid="{00000000-0005-0000-0000-00000D000000}"/>
    <cellStyle name="Обычный 2" xfId="14" xr:uid="{00000000-0005-0000-0000-00000E000000}"/>
    <cellStyle name="Обычный 20" xfId="15" xr:uid="{00000000-0005-0000-0000-00000F000000}"/>
    <cellStyle name="Обычный 21" xfId="16" xr:uid="{00000000-0005-0000-0000-000010000000}"/>
    <cellStyle name="Обычный 3" xfId="17" xr:uid="{00000000-0005-0000-0000-000011000000}"/>
    <cellStyle name="Обычный 4" xfId="18" xr:uid="{00000000-0005-0000-0000-000012000000}"/>
    <cellStyle name="Обычный 5" xfId="19" xr:uid="{00000000-0005-0000-0000-000013000000}"/>
    <cellStyle name="Обычный 6" xfId="20" xr:uid="{00000000-0005-0000-0000-000014000000}"/>
    <cellStyle name="Обычный 7" xfId="21" xr:uid="{00000000-0005-0000-0000-000015000000}"/>
    <cellStyle name="Обычный 8" xfId="22" xr:uid="{00000000-0005-0000-0000-000016000000}"/>
    <cellStyle name="Обычный 9" xfId="23" xr:uid="{00000000-0005-0000-0000-000017000000}"/>
    <cellStyle name="Финансовый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E2A325F57B7A8464CD6A39565291F9A6190EB43297432CFDEC66C988214870B84DF015B41F3313679BA7F913F79C975F2BDA4765497F751k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43"/>
  <sheetViews>
    <sheetView showZeros="0" tabSelected="1" zoomScale="80" zoomScaleNormal="80" workbookViewId="0">
      <pane ySplit="7" topLeftCell="A133" activePane="bottomLeft" state="frozen"/>
      <selection pane="bottomLeft" activeCell="G29" sqref="G29"/>
    </sheetView>
  </sheetViews>
  <sheetFormatPr defaultRowHeight="15.75" x14ac:dyDescent="0.25"/>
  <cols>
    <col min="1" max="1" width="28.42578125" style="1" customWidth="1"/>
    <col min="2" max="2" width="64.7109375" style="1" customWidth="1"/>
    <col min="3" max="3" width="14" style="1" customWidth="1"/>
    <col min="4" max="4" width="14.7109375" style="1" customWidth="1"/>
    <col min="5" max="5" width="14.28515625" style="1" customWidth="1"/>
    <col min="6" max="6" width="10" style="1" customWidth="1"/>
    <col min="7" max="7" width="11" style="1" customWidth="1"/>
    <col min="8" max="254" width="9.140625" style="1" customWidth="1"/>
  </cols>
  <sheetData>
    <row r="1" spans="1:7" ht="21.75" customHeight="1" x14ac:dyDescent="0.25">
      <c r="A1" s="143" t="s">
        <v>0</v>
      </c>
      <c r="B1" s="143"/>
      <c r="C1" s="143"/>
      <c r="D1" s="143"/>
      <c r="E1" s="143"/>
      <c r="F1" s="143"/>
      <c r="G1" s="143"/>
    </row>
    <row r="2" spans="1:7" ht="18.75" x14ac:dyDescent="0.25">
      <c r="A2" s="144" t="s">
        <v>268</v>
      </c>
      <c r="B2" s="144"/>
      <c r="C2" s="144"/>
      <c r="D2" s="144"/>
      <c r="E2" s="144"/>
      <c r="F2" s="144"/>
      <c r="G2" s="144"/>
    </row>
    <row r="3" spans="1:7" x14ac:dyDescent="0.25">
      <c r="A3" s="2"/>
      <c r="B3" s="3"/>
      <c r="C3" s="4"/>
      <c r="D3" s="4"/>
      <c r="E3" s="5"/>
      <c r="F3" s="5"/>
    </row>
    <row r="4" spans="1:7" ht="132" customHeight="1" x14ac:dyDescent="0.25">
      <c r="A4" s="6" t="s">
        <v>1</v>
      </c>
      <c r="B4" s="7" t="s">
        <v>2</v>
      </c>
      <c r="C4" s="6" t="s">
        <v>3</v>
      </c>
      <c r="D4" s="8" t="s">
        <v>266</v>
      </c>
      <c r="E4" s="8" t="s">
        <v>4</v>
      </c>
      <c r="F4" s="9" t="s">
        <v>5</v>
      </c>
      <c r="G4" s="10" t="s">
        <v>267</v>
      </c>
    </row>
    <row r="5" spans="1:7" x14ac:dyDescent="0.25">
      <c r="A5" s="11">
        <v>1</v>
      </c>
      <c r="B5" s="12">
        <v>2</v>
      </c>
      <c r="C5" s="13" t="s">
        <v>6</v>
      </c>
      <c r="D5" s="13" t="s">
        <v>7</v>
      </c>
      <c r="E5" s="14">
        <v>5</v>
      </c>
      <c r="F5" s="15">
        <v>6</v>
      </c>
      <c r="G5" s="16">
        <v>7</v>
      </c>
    </row>
    <row r="6" spans="1:7" x14ac:dyDescent="0.25">
      <c r="A6" s="17"/>
      <c r="B6" s="18" t="s">
        <v>8</v>
      </c>
      <c r="C6" s="19"/>
      <c r="D6" s="19"/>
      <c r="E6" s="20"/>
      <c r="F6" s="20"/>
      <c r="G6" s="21"/>
    </row>
    <row r="7" spans="1:7" ht="26.45" customHeight="1" x14ac:dyDescent="0.25">
      <c r="A7" s="22" t="s">
        <v>9</v>
      </c>
      <c r="B7" s="23" t="s">
        <v>10</v>
      </c>
      <c r="C7" s="24">
        <f>C8+C23</f>
        <v>1182670.1000000001</v>
      </c>
      <c r="D7" s="24">
        <f>D8+D23</f>
        <v>474846.4</v>
      </c>
      <c r="E7" s="24">
        <f>E8+E23</f>
        <v>510500.99999999994</v>
      </c>
      <c r="F7" s="24">
        <f t="shared" ref="F7:F53" si="0">IF(C7&gt;0,E7/C7*100,0)</f>
        <v>43.165122716808341</v>
      </c>
      <c r="G7" s="24">
        <f t="shared" ref="G7:G39" si="1">IF(D7&gt;0,E7/D7*100,0)</f>
        <v>107.50865964236012</v>
      </c>
    </row>
    <row r="8" spans="1:7" ht="21" customHeight="1" x14ac:dyDescent="0.25">
      <c r="A8" s="133"/>
      <c r="B8" s="134" t="s">
        <v>11</v>
      </c>
      <c r="C8" s="135">
        <f>SUM(C9+C11+C12+C17+C20)</f>
        <v>1103033.3</v>
      </c>
      <c r="D8" s="135">
        <f>D9+D12+D17+D20+D11</f>
        <v>434651.10000000003</v>
      </c>
      <c r="E8" s="135">
        <f>E9+E12+E17+E20+E11</f>
        <v>446745.29999999993</v>
      </c>
      <c r="F8" s="135">
        <f t="shared" si="0"/>
        <v>40.501524296682604</v>
      </c>
      <c r="G8" s="135">
        <f t="shared" si="1"/>
        <v>102.78250762508134</v>
      </c>
    </row>
    <row r="9" spans="1:7" ht="30.75" customHeight="1" x14ac:dyDescent="0.25">
      <c r="A9" s="26" t="s">
        <v>12</v>
      </c>
      <c r="B9" s="27" t="s">
        <v>13</v>
      </c>
      <c r="C9" s="28">
        <f>C10</f>
        <v>636290.5</v>
      </c>
      <c r="D9" s="28">
        <f>D10</f>
        <v>281143.90000000002</v>
      </c>
      <c r="E9" s="28">
        <f>E10</f>
        <v>282391.09999999998</v>
      </c>
      <c r="F9" s="29">
        <f t="shared" si="0"/>
        <v>44.380844912818908</v>
      </c>
      <c r="G9" s="28">
        <f t="shared" si="1"/>
        <v>100.44361624065112</v>
      </c>
    </row>
    <row r="10" spans="1:7" s="1" customFormat="1" ht="23.45" customHeight="1" x14ac:dyDescent="0.25">
      <c r="A10" s="30" t="s">
        <v>14</v>
      </c>
      <c r="B10" s="31" t="s">
        <v>15</v>
      </c>
      <c r="C10" s="32">
        <v>636290.5</v>
      </c>
      <c r="D10" s="32">
        <v>281143.90000000002</v>
      </c>
      <c r="E10" s="33">
        <v>282391.09999999998</v>
      </c>
      <c r="F10" s="33">
        <f t="shared" si="0"/>
        <v>44.380844912818908</v>
      </c>
      <c r="G10" s="28">
        <f t="shared" si="1"/>
        <v>100.44361624065112</v>
      </c>
    </row>
    <row r="11" spans="1:7" s="1" customFormat="1" ht="37.15" customHeight="1" x14ac:dyDescent="0.25">
      <c r="A11" s="34" t="s">
        <v>16</v>
      </c>
      <c r="B11" s="35" t="s">
        <v>17</v>
      </c>
      <c r="C11" s="36">
        <v>54396</v>
      </c>
      <c r="D11" s="36">
        <v>22282.5</v>
      </c>
      <c r="E11" s="36">
        <v>22069</v>
      </c>
      <c r="F11" s="33">
        <f t="shared" si="0"/>
        <v>40.570997867490256</v>
      </c>
      <c r="G11" s="28">
        <f t="shared" si="1"/>
        <v>99.041848984629183</v>
      </c>
    </row>
    <row r="12" spans="1:7" s="1" customFormat="1" ht="24" customHeight="1" x14ac:dyDescent="0.25">
      <c r="A12" s="34" t="s">
        <v>18</v>
      </c>
      <c r="B12" s="37" t="s">
        <v>19</v>
      </c>
      <c r="C12" s="36">
        <f>SUM(C13:C16)</f>
        <v>151069.5</v>
      </c>
      <c r="D12" s="36">
        <f>SUM(D13:D16)</f>
        <v>78386.2</v>
      </c>
      <c r="E12" s="36">
        <f>SUM(E13:E16)</f>
        <v>85028.6</v>
      </c>
      <c r="F12" s="33">
        <f t="shared" si="0"/>
        <v>56.284425380371296</v>
      </c>
      <c r="G12" s="28">
        <f t="shared" si="1"/>
        <v>108.47394056606905</v>
      </c>
    </row>
    <row r="13" spans="1:7" s="1" customFormat="1" ht="37.15" customHeight="1" x14ac:dyDescent="0.25">
      <c r="A13" s="38" t="s">
        <v>20</v>
      </c>
      <c r="B13" s="39" t="s">
        <v>21</v>
      </c>
      <c r="C13" s="32">
        <v>128398.9</v>
      </c>
      <c r="D13" s="32">
        <v>64030.6</v>
      </c>
      <c r="E13" s="32">
        <v>68970.7</v>
      </c>
      <c r="F13" s="33">
        <f t="shared" si="0"/>
        <v>53.715958625813776</v>
      </c>
      <c r="G13" s="28">
        <f t="shared" si="1"/>
        <v>107.71521741167504</v>
      </c>
    </row>
    <row r="14" spans="1:7" s="1" customFormat="1" ht="31.5" x14ac:dyDescent="0.25">
      <c r="A14" s="30" t="s">
        <v>22</v>
      </c>
      <c r="B14" s="31" t="s">
        <v>23</v>
      </c>
      <c r="C14" s="32"/>
      <c r="D14" s="32">
        <v>0</v>
      </c>
      <c r="E14" s="32">
        <v>45.8</v>
      </c>
      <c r="F14" s="33">
        <f t="shared" si="0"/>
        <v>0</v>
      </c>
      <c r="G14" s="28">
        <f t="shared" si="1"/>
        <v>0</v>
      </c>
    </row>
    <row r="15" spans="1:7" s="1" customFormat="1" x14ac:dyDescent="0.25">
      <c r="A15" s="30" t="s">
        <v>24</v>
      </c>
      <c r="B15" s="31" t="s">
        <v>25</v>
      </c>
      <c r="C15" s="32">
        <v>6164.5</v>
      </c>
      <c r="D15" s="32">
        <v>4500.1000000000004</v>
      </c>
      <c r="E15" s="32">
        <v>5546.5</v>
      </c>
      <c r="F15" s="33">
        <f t="shared" si="0"/>
        <v>89.974856030497193</v>
      </c>
      <c r="G15" s="28">
        <f t="shared" si="1"/>
        <v>123.25281660407545</v>
      </c>
    </row>
    <row r="16" spans="1:7" s="1" customFormat="1" ht="31.5" x14ac:dyDescent="0.25">
      <c r="A16" s="30" t="s">
        <v>26</v>
      </c>
      <c r="B16" s="31" t="s">
        <v>258</v>
      </c>
      <c r="C16" s="32">
        <v>16506.099999999999</v>
      </c>
      <c r="D16" s="32">
        <v>9855.5</v>
      </c>
      <c r="E16" s="32">
        <v>10465.6</v>
      </c>
      <c r="F16" s="33">
        <f t="shared" si="0"/>
        <v>63.404438359152081</v>
      </c>
      <c r="G16" s="28">
        <f t="shared" si="1"/>
        <v>106.19045203186039</v>
      </c>
    </row>
    <row r="17" spans="1:7" s="1" customFormat="1" x14ac:dyDescent="0.25">
      <c r="A17" s="34" t="s">
        <v>27</v>
      </c>
      <c r="B17" s="37" t="s">
        <v>28</v>
      </c>
      <c r="C17" s="36">
        <f>SUM(C18:C19)</f>
        <v>225486.80000000002</v>
      </c>
      <c r="D17" s="36">
        <f>SUM(D18:D19)</f>
        <v>36727.1</v>
      </c>
      <c r="E17" s="36">
        <f>SUM(E18:E19)</f>
        <v>41157.5</v>
      </c>
      <c r="F17" s="33">
        <f t="shared" si="0"/>
        <v>18.252731423746312</v>
      </c>
      <c r="G17" s="28">
        <f t="shared" si="1"/>
        <v>112.06302702908752</v>
      </c>
    </row>
    <row r="18" spans="1:7" s="1" customFormat="1" x14ac:dyDescent="0.25">
      <c r="A18" s="30" t="s">
        <v>29</v>
      </c>
      <c r="B18" s="31" t="s">
        <v>30</v>
      </c>
      <c r="C18" s="32">
        <v>80087.600000000006</v>
      </c>
      <c r="D18" s="32">
        <v>6032.8</v>
      </c>
      <c r="E18" s="32">
        <v>4716.2</v>
      </c>
      <c r="F18" s="33">
        <f t="shared" si="0"/>
        <v>5.888801762070532</v>
      </c>
      <c r="G18" s="28">
        <f t="shared" si="1"/>
        <v>78.175971356584</v>
      </c>
    </row>
    <row r="19" spans="1:7" s="1" customFormat="1" x14ac:dyDescent="0.25">
      <c r="A19" s="30" t="s">
        <v>31</v>
      </c>
      <c r="B19" s="31" t="s">
        <v>32</v>
      </c>
      <c r="C19" s="32">
        <v>145399.20000000001</v>
      </c>
      <c r="D19" s="32">
        <v>30694.3</v>
      </c>
      <c r="E19" s="32">
        <v>36441.300000000003</v>
      </c>
      <c r="F19" s="33">
        <f t="shared" si="0"/>
        <v>25.062930194939177</v>
      </c>
      <c r="G19" s="28">
        <f t="shared" si="1"/>
        <v>118.72334602841572</v>
      </c>
    </row>
    <row r="20" spans="1:7" s="1" customFormat="1" ht="33" customHeight="1" x14ac:dyDescent="0.25">
      <c r="A20" s="34" t="s">
        <v>33</v>
      </c>
      <c r="B20" s="37" t="s">
        <v>34</v>
      </c>
      <c r="C20" s="36">
        <f>SUM(C21:C22)</f>
        <v>35790.5</v>
      </c>
      <c r="D20" s="36">
        <f>SUM(D21:D22)</f>
        <v>16111.4</v>
      </c>
      <c r="E20" s="36">
        <f>SUM(E21:E22)</f>
        <v>16099.1</v>
      </c>
      <c r="F20" s="33">
        <f t="shared" si="0"/>
        <v>44.981489501404006</v>
      </c>
      <c r="G20" s="28">
        <f t="shared" si="1"/>
        <v>99.923656541330985</v>
      </c>
    </row>
    <row r="21" spans="1:7" s="1" customFormat="1" ht="39.6" customHeight="1" x14ac:dyDescent="0.25">
      <c r="A21" s="30" t="s">
        <v>35</v>
      </c>
      <c r="B21" s="31" t="s">
        <v>36</v>
      </c>
      <c r="C21" s="32">
        <v>35740.5</v>
      </c>
      <c r="D21" s="32">
        <v>16081.4</v>
      </c>
      <c r="E21" s="32">
        <v>16069.1</v>
      </c>
      <c r="F21" s="33">
        <f t="shared" si="0"/>
        <v>44.96047900840783</v>
      </c>
      <c r="G21" s="28">
        <f t="shared" si="1"/>
        <v>99.923514121904816</v>
      </c>
    </row>
    <row r="22" spans="1:7" s="1" customFormat="1" ht="55.15" customHeight="1" x14ac:dyDescent="0.25">
      <c r="A22" s="30" t="s">
        <v>37</v>
      </c>
      <c r="B22" s="31" t="s">
        <v>38</v>
      </c>
      <c r="C22" s="32">
        <v>50</v>
      </c>
      <c r="D22" s="32">
        <v>30</v>
      </c>
      <c r="E22" s="32">
        <v>30</v>
      </c>
      <c r="F22" s="33">
        <f t="shared" si="0"/>
        <v>60</v>
      </c>
      <c r="G22" s="28">
        <f t="shared" si="1"/>
        <v>100</v>
      </c>
    </row>
    <row r="23" spans="1:7" s="40" customFormat="1" ht="22.9" customHeight="1" x14ac:dyDescent="0.25">
      <c r="A23" s="136"/>
      <c r="B23" s="128" t="s">
        <v>39</v>
      </c>
      <c r="C23" s="129">
        <f>C24+C35+C36+C37+C41+C59</f>
        <v>79636.799999999988</v>
      </c>
      <c r="D23" s="129">
        <f>D24+D35+D36+D37+D41+D59</f>
        <v>40195.300000000003</v>
      </c>
      <c r="E23" s="129">
        <f>E24+E35+E36+E37+E41+E59</f>
        <v>63755.700000000004</v>
      </c>
      <c r="F23" s="129">
        <f t="shared" si="0"/>
        <v>80.058088722801529</v>
      </c>
      <c r="G23" s="135">
        <f t="shared" si="1"/>
        <v>158.61481317467465</v>
      </c>
    </row>
    <row r="24" spans="1:7" ht="76.5" customHeight="1" x14ac:dyDescent="0.25">
      <c r="A24" s="26" t="s">
        <v>40</v>
      </c>
      <c r="B24" s="27" t="s">
        <v>41</v>
      </c>
      <c r="C24" s="28">
        <f>SUM(C25:C32)</f>
        <v>44872.7</v>
      </c>
      <c r="D24" s="28">
        <f>SUM(D25:D32)</f>
        <v>22426.6</v>
      </c>
      <c r="E24" s="28">
        <f>SUM(E25:E32)</f>
        <v>33428.400000000001</v>
      </c>
      <c r="F24" s="33">
        <f t="shared" si="0"/>
        <v>74.496074450612511</v>
      </c>
      <c r="G24" s="28">
        <f t="shared" si="1"/>
        <v>149.05692347480226</v>
      </c>
    </row>
    <row r="25" spans="1:7" ht="75" customHeight="1" x14ac:dyDescent="0.25">
      <c r="A25" s="38" t="s">
        <v>42</v>
      </c>
      <c r="B25" s="39" t="s">
        <v>43</v>
      </c>
      <c r="C25" s="33"/>
      <c r="D25" s="33"/>
      <c r="E25" s="33"/>
      <c r="F25" s="33">
        <f t="shared" si="0"/>
        <v>0</v>
      </c>
      <c r="G25" s="28">
        <f t="shared" si="1"/>
        <v>0</v>
      </c>
    </row>
    <row r="26" spans="1:7" s="1" customFormat="1" ht="87.6" customHeight="1" x14ac:dyDescent="0.25">
      <c r="A26" s="30" t="s">
        <v>44</v>
      </c>
      <c r="B26" s="31" t="s">
        <v>45</v>
      </c>
      <c r="C26" s="33">
        <v>18237.099999999999</v>
      </c>
      <c r="D26" s="33">
        <v>9118.5</v>
      </c>
      <c r="E26" s="33">
        <v>7811.5</v>
      </c>
      <c r="F26" s="33">
        <f t="shared" si="0"/>
        <v>42.833016214200725</v>
      </c>
      <c r="G26" s="28">
        <f t="shared" si="1"/>
        <v>85.666502165926417</v>
      </c>
    </row>
    <row r="27" spans="1:7" s="1" customFormat="1" ht="100.15" customHeight="1" x14ac:dyDescent="0.25">
      <c r="A27" s="30" t="s">
        <v>46</v>
      </c>
      <c r="B27" s="31" t="s">
        <v>47</v>
      </c>
      <c r="C27" s="32">
        <v>1690.9</v>
      </c>
      <c r="D27" s="32">
        <v>845.4</v>
      </c>
      <c r="E27" s="32">
        <v>2816.1</v>
      </c>
      <c r="F27" s="33">
        <f t="shared" si="0"/>
        <v>166.54444378733217</v>
      </c>
      <c r="G27" s="28" t="s">
        <v>260</v>
      </c>
    </row>
    <row r="28" spans="1:7" s="1" customFormat="1" ht="97.15" customHeight="1" x14ac:dyDescent="0.25">
      <c r="A28" s="30" t="s">
        <v>48</v>
      </c>
      <c r="B28" s="31" t="s">
        <v>49</v>
      </c>
      <c r="C28" s="32">
        <v>797.1</v>
      </c>
      <c r="D28" s="32">
        <v>398.1</v>
      </c>
      <c r="E28" s="32">
        <v>443.8</v>
      </c>
      <c r="F28" s="33">
        <f t="shared" si="0"/>
        <v>55.67682850332455</v>
      </c>
      <c r="G28" s="28">
        <f t="shared" si="1"/>
        <v>111.47952775684502</v>
      </c>
    </row>
    <row r="29" spans="1:7" s="1" customFormat="1" ht="57.6" customHeight="1" x14ac:dyDescent="0.25">
      <c r="A29" s="30" t="s">
        <v>50</v>
      </c>
      <c r="B29" s="31" t="s">
        <v>51</v>
      </c>
      <c r="C29" s="32">
        <v>14887.2</v>
      </c>
      <c r="D29" s="32">
        <v>7440</v>
      </c>
      <c r="E29" s="32">
        <v>16991.5</v>
      </c>
      <c r="F29" s="33">
        <f t="shared" si="0"/>
        <v>114.1349615777312</v>
      </c>
      <c r="G29" s="28" t="s">
        <v>260</v>
      </c>
    </row>
    <row r="30" spans="1:7" s="1" customFormat="1" ht="58.9" customHeight="1" x14ac:dyDescent="0.25">
      <c r="A30" s="38" t="s">
        <v>52</v>
      </c>
      <c r="B30" s="39" t="s">
        <v>53</v>
      </c>
      <c r="C30" s="32">
        <v>68.2</v>
      </c>
      <c r="D30" s="32">
        <v>34</v>
      </c>
      <c r="E30" s="32">
        <v>50.9</v>
      </c>
      <c r="F30" s="33">
        <f t="shared" si="0"/>
        <v>74.633431085043995</v>
      </c>
      <c r="G30" s="28">
        <f t="shared" si="1"/>
        <v>149.70588235294119</v>
      </c>
    </row>
    <row r="31" spans="1:7" s="1" customFormat="1" ht="48" customHeight="1" x14ac:dyDescent="0.25">
      <c r="A31" s="30" t="s">
        <v>54</v>
      </c>
      <c r="B31" s="31" t="s">
        <v>55</v>
      </c>
      <c r="C31" s="32">
        <v>35.4</v>
      </c>
      <c r="D31" s="32">
        <v>0</v>
      </c>
      <c r="E31" s="32"/>
      <c r="F31" s="33">
        <f t="shared" si="0"/>
        <v>0</v>
      </c>
      <c r="G31" s="28">
        <f t="shared" si="1"/>
        <v>0</v>
      </c>
    </row>
    <row r="32" spans="1:7" s="40" customFormat="1" ht="100.15" customHeight="1" x14ac:dyDescent="0.25">
      <c r="A32" s="34" t="s">
        <v>56</v>
      </c>
      <c r="B32" s="37" t="s">
        <v>57</v>
      </c>
      <c r="C32" s="36">
        <f>SUM(C33:C34)</f>
        <v>9156.7999999999993</v>
      </c>
      <c r="D32" s="36">
        <f>SUM(D33:D34)</f>
        <v>4590.6000000000004</v>
      </c>
      <c r="E32" s="36">
        <f>SUM(E33:E34)</f>
        <v>5314.6</v>
      </c>
      <c r="F32" s="28">
        <f t="shared" si="0"/>
        <v>58.03992661191684</v>
      </c>
      <c r="G32" s="28">
        <f t="shared" si="1"/>
        <v>115.77135886376509</v>
      </c>
    </row>
    <row r="33" spans="1:7" s="1" customFormat="1" ht="99" customHeight="1" x14ac:dyDescent="0.25">
      <c r="A33" s="30" t="s">
        <v>58</v>
      </c>
      <c r="B33" s="31" t="s">
        <v>59</v>
      </c>
      <c r="C33" s="32">
        <v>6568.2</v>
      </c>
      <c r="D33" s="32">
        <v>3268.2</v>
      </c>
      <c r="E33" s="32">
        <v>3959.4</v>
      </c>
      <c r="F33" s="33">
        <f t="shared" si="0"/>
        <v>60.281355622544993</v>
      </c>
      <c r="G33" s="28">
        <f t="shared" si="1"/>
        <v>121.14925647145218</v>
      </c>
    </row>
    <row r="34" spans="1:7" s="1" customFormat="1" ht="110.25" x14ac:dyDescent="0.25">
      <c r="A34" s="30" t="s">
        <v>60</v>
      </c>
      <c r="B34" s="31" t="s">
        <v>61</v>
      </c>
      <c r="C34" s="32">
        <v>2588.6</v>
      </c>
      <c r="D34" s="32">
        <v>1322.4</v>
      </c>
      <c r="E34" s="32">
        <v>1355.2</v>
      </c>
      <c r="F34" s="33">
        <f t="shared" si="0"/>
        <v>52.352623039480804</v>
      </c>
      <c r="G34" s="28">
        <f t="shared" si="1"/>
        <v>102.48033877797941</v>
      </c>
    </row>
    <row r="35" spans="1:7" s="1" customFormat="1" ht="38.25" customHeight="1" x14ac:dyDescent="0.25">
      <c r="A35" s="34" t="s">
        <v>62</v>
      </c>
      <c r="B35" s="37" t="s">
        <v>63</v>
      </c>
      <c r="C35" s="36">
        <v>5636.9</v>
      </c>
      <c r="D35" s="36">
        <v>3383.9</v>
      </c>
      <c r="E35" s="36">
        <v>7173</v>
      </c>
      <c r="F35" s="33">
        <f t="shared" si="0"/>
        <v>127.25079387606664</v>
      </c>
      <c r="G35" s="28" t="s">
        <v>260</v>
      </c>
    </row>
    <row r="36" spans="1:7" s="1" customFormat="1" ht="41.45" customHeight="1" x14ac:dyDescent="0.25">
      <c r="A36" s="34" t="s">
        <v>64</v>
      </c>
      <c r="B36" s="37" t="s">
        <v>65</v>
      </c>
      <c r="C36" s="36">
        <v>3670.2</v>
      </c>
      <c r="D36" s="36">
        <v>2395.1999999999998</v>
      </c>
      <c r="E36" s="36">
        <v>1896.5</v>
      </c>
      <c r="F36" s="33">
        <f t="shared" si="0"/>
        <v>51.67293335513051</v>
      </c>
      <c r="G36" s="28">
        <f t="shared" si="1"/>
        <v>79.179191716766866</v>
      </c>
    </row>
    <row r="37" spans="1:7" s="1" customFormat="1" ht="33" customHeight="1" x14ac:dyDescent="0.25">
      <c r="A37" s="34" t="s">
        <v>66</v>
      </c>
      <c r="B37" s="37" t="s">
        <v>67</v>
      </c>
      <c r="C37" s="36">
        <f>SUM(C38:C40)</f>
        <v>20500</v>
      </c>
      <c r="D37" s="36">
        <f>SUM(D38:D40)</f>
        <v>9800</v>
      </c>
      <c r="E37" s="36">
        <f>SUM(E38:E40)</f>
        <v>10421.4</v>
      </c>
      <c r="F37" s="33">
        <f t="shared" si="0"/>
        <v>50.83609756097561</v>
      </c>
      <c r="G37" s="28">
        <f t="shared" si="1"/>
        <v>106.34081632653061</v>
      </c>
    </row>
    <row r="38" spans="1:7" s="1" customFormat="1" ht="45.6" customHeight="1" x14ac:dyDescent="0.25">
      <c r="A38" s="30" t="s">
        <v>68</v>
      </c>
      <c r="B38" s="31" t="s">
        <v>69</v>
      </c>
      <c r="C38" s="32">
        <v>11500</v>
      </c>
      <c r="D38" s="32">
        <v>5750</v>
      </c>
      <c r="E38" s="32">
        <v>4661.2</v>
      </c>
      <c r="F38" s="33">
        <f t="shared" si="0"/>
        <v>40.532173913043479</v>
      </c>
      <c r="G38" s="28">
        <f t="shared" si="1"/>
        <v>81.064347826086959</v>
      </c>
    </row>
    <row r="39" spans="1:7" s="1" customFormat="1" ht="81" customHeight="1" x14ac:dyDescent="0.25">
      <c r="A39" s="30" t="s">
        <v>70</v>
      </c>
      <c r="B39" s="31" t="s">
        <v>71</v>
      </c>
      <c r="C39" s="32">
        <v>7500</v>
      </c>
      <c r="D39" s="32">
        <v>3750</v>
      </c>
      <c r="E39" s="32">
        <v>4993.7</v>
      </c>
      <c r="F39" s="33">
        <f t="shared" si="0"/>
        <v>66.582666666666668</v>
      </c>
      <c r="G39" s="28">
        <f t="shared" si="1"/>
        <v>133.16533333333334</v>
      </c>
    </row>
    <row r="40" spans="1:7" s="1" customFormat="1" ht="45" customHeight="1" x14ac:dyDescent="0.25">
      <c r="A40" s="38" t="s">
        <v>72</v>
      </c>
      <c r="B40" s="39" t="s">
        <v>73</v>
      </c>
      <c r="C40" s="32">
        <v>1500</v>
      </c>
      <c r="D40" s="32">
        <v>300</v>
      </c>
      <c r="E40" s="32">
        <v>766.5</v>
      </c>
      <c r="F40" s="33">
        <f t="shared" si="0"/>
        <v>51.1</v>
      </c>
      <c r="G40" s="28" t="s">
        <v>260</v>
      </c>
    </row>
    <row r="41" spans="1:7" s="1" customFormat="1" ht="31.5" x14ac:dyDescent="0.25">
      <c r="A41" s="34" t="s">
        <v>74</v>
      </c>
      <c r="B41" s="37" t="s">
        <v>75</v>
      </c>
      <c r="C41" s="36">
        <f>SUM(C42:C58)</f>
        <v>2300</v>
      </c>
      <c r="D41" s="36">
        <f>SUM(D42:D58)</f>
        <v>1083.3000000000002</v>
      </c>
      <c r="E41" s="36">
        <f>SUM(E42:E58)</f>
        <v>9246.6</v>
      </c>
      <c r="F41" s="33">
        <f t="shared" si="0"/>
        <v>402.02608695652174</v>
      </c>
      <c r="G41" s="28" t="s">
        <v>260</v>
      </c>
    </row>
    <row r="42" spans="1:7" s="1" customFormat="1" ht="103.15" customHeight="1" x14ac:dyDescent="0.25">
      <c r="A42" s="41" t="s">
        <v>77</v>
      </c>
      <c r="B42" s="42" t="s">
        <v>78</v>
      </c>
      <c r="C42" s="32">
        <v>130</v>
      </c>
      <c r="D42" s="32">
        <v>76.400000000000006</v>
      </c>
      <c r="E42" s="32">
        <v>3.3</v>
      </c>
      <c r="F42" s="33">
        <f t="shared" si="0"/>
        <v>2.5384615384615383</v>
      </c>
      <c r="G42" s="28">
        <f t="shared" ref="G42:G52" si="2">IF(D42&gt;0,E42/D42*100,0)</f>
        <v>4.3193717277486909</v>
      </c>
    </row>
    <row r="43" spans="1:7" s="1" customFormat="1" ht="110.25" x14ac:dyDescent="0.25">
      <c r="A43" s="41" t="s">
        <v>79</v>
      </c>
      <c r="B43" s="42" t="s">
        <v>80</v>
      </c>
      <c r="C43" s="32">
        <v>280</v>
      </c>
      <c r="D43" s="32">
        <v>131.6</v>
      </c>
      <c r="E43" s="32">
        <v>44.7</v>
      </c>
      <c r="F43" s="33">
        <f t="shared" si="0"/>
        <v>15.964285714285714</v>
      </c>
      <c r="G43" s="28">
        <f t="shared" si="2"/>
        <v>33.966565349544076</v>
      </c>
    </row>
    <row r="44" spans="1:7" s="1" customFormat="1" ht="98.45" customHeight="1" x14ac:dyDescent="0.25">
      <c r="A44" s="114" t="s">
        <v>81</v>
      </c>
      <c r="B44" s="115" t="s">
        <v>82</v>
      </c>
      <c r="C44" s="49">
        <v>150</v>
      </c>
      <c r="D44" s="32">
        <v>136.5</v>
      </c>
      <c r="E44" s="32">
        <v>8.8000000000000007</v>
      </c>
      <c r="F44" s="33">
        <f t="shared" si="0"/>
        <v>5.8666666666666671</v>
      </c>
      <c r="G44" s="28">
        <f t="shared" si="2"/>
        <v>6.446886446886448</v>
      </c>
    </row>
    <row r="45" spans="1:7" s="1" customFormat="1" ht="94.5" x14ac:dyDescent="0.25">
      <c r="A45" s="119" t="s">
        <v>83</v>
      </c>
      <c r="B45" s="120" t="s">
        <v>84</v>
      </c>
      <c r="C45" s="121">
        <v>50</v>
      </c>
      <c r="D45" s="113">
        <v>11</v>
      </c>
      <c r="E45" s="32">
        <v>1</v>
      </c>
      <c r="F45" s="33">
        <f t="shared" si="0"/>
        <v>2</v>
      </c>
      <c r="G45" s="28">
        <f t="shared" si="2"/>
        <v>9.0909090909090917</v>
      </c>
    </row>
    <row r="46" spans="1:7" s="1" customFormat="1" ht="100.5" customHeight="1" x14ac:dyDescent="0.25">
      <c r="A46" s="116" t="s">
        <v>85</v>
      </c>
      <c r="B46" s="117" t="s">
        <v>86</v>
      </c>
      <c r="C46" s="118">
        <v>100</v>
      </c>
      <c r="D46" s="32">
        <v>65</v>
      </c>
      <c r="E46" s="32">
        <v>0.5</v>
      </c>
      <c r="F46" s="33">
        <f t="shared" si="0"/>
        <v>0.5</v>
      </c>
      <c r="G46" s="28">
        <f t="shared" si="2"/>
        <v>0.76923076923076927</v>
      </c>
    </row>
    <row r="47" spans="1:7" s="1" customFormat="1" ht="79.5" customHeight="1" x14ac:dyDescent="0.25">
      <c r="A47" s="41" t="s">
        <v>269</v>
      </c>
      <c r="B47" s="142" t="s">
        <v>271</v>
      </c>
      <c r="C47" s="118"/>
      <c r="D47" s="32"/>
      <c r="E47" s="32">
        <v>20</v>
      </c>
      <c r="F47" s="33"/>
      <c r="G47" s="28"/>
    </row>
    <row r="48" spans="1:7" s="1" customFormat="1" ht="110.25" x14ac:dyDescent="0.25">
      <c r="A48" s="41" t="s">
        <v>87</v>
      </c>
      <c r="B48" s="42" t="s">
        <v>88</v>
      </c>
      <c r="C48" s="32">
        <v>285</v>
      </c>
      <c r="D48" s="32">
        <v>139.69999999999999</v>
      </c>
      <c r="E48" s="32">
        <v>28.6</v>
      </c>
      <c r="F48" s="33">
        <f t="shared" si="0"/>
        <v>10.035087719298245</v>
      </c>
      <c r="G48" s="28">
        <f t="shared" si="2"/>
        <v>20.472440944881892</v>
      </c>
    </row>
    <row r="49" spans="1:7" s="1" customFormat="1" ht="147" customHeight="1" x14ac:dyDescent="0.25">
      <c r="A49" s="41" t="s">
        <v>89</v>
      </c>
      <c r="B49" s="42" t="s">
        <v>90</v>
      </c>
      <c r="C49" s="32">
        <v>30</v>
      </c>
      <c r="D49" s="32">
        <v>9</v>
      </c>
      <c r="E49" s="32">
        <v>1.4</v>
      </c>
      <c r="F49" s="33">
        <f t="shared" si="0"/>
        <v>4.6666666666666661</v>
      </c>
      <c r="G49" s="28">
        <f t="shared" si="2"/>
        <v>15.555555555555555</v>
      </c>
    </row>
    <row r="50" spans="1:7" s="1" customFormat="1" ht="94.5" x14ac:dyDescent="0.25">
      <c r="A50" s="41" t="s">
        <v>91</v>
      </c>
      <c r="B50" s="42" t="s">
        <v>92</v>
      </c>
      <c r="C50" s="32">
        <v>30</v>
      </c>
      <c r="D50" s="32">
        <v>15</v>
      </c>
      <c r="E50" s="32">
        <v>3.8</v>
      </c>
      <c r="F50" s="33">
        <f t="shared" si="0"/>
        <v>12.666666666666664</v>
      </c>
      <c r="G50" s="28">
        <f t="shared" si="2"/>
        <v>25.333333333333329</v>
      </c>
    </row>
    <row r="51" spans="1:7" s="1" customFormat="1" ht="99.6" customHeight="1" x14ac:dyDescent="0.25">
      <c r="A51" s="41" t="s">
        <v>93</v>
      </c>
      <c r="B51" s="42" t="s">
        <v>94</v>
      </c>
      <c r="C51" s="32">
        <v>160</v>
      </c>
      <c r="D51" s="32">
        <v>43.2</v>
      </c>
      <c r="E51" s="32">
        <v>30.3</v>
      </c>
      <c r="F51" s="33">
        <f t="shared" si="0"/>
        <v>18.9375</v>
      </c>
      <c r="G51" s="28">
        <f t="shared" si="2"/>
        <v>70.138888888888886</v>
      </c>
    </row>
    <row r="52" spans="1:7" s="1" customFormat="1" ht="94.5" x14ac:dyDescent="0.25">
      <c r="A52" s="41" t="s">
        <v>95</v>
      </c>
      <c r="B52" s="42" t="s">
        <v>96</v>
      </c>
      <c r="C52" s="32">
        <v>660</v>
      </c>
      <c r="D52" s="32">
        <v>330</v>
      </c>
      <c r="E52" s="32">
        <v>362.3</v>
      </c>
      <c r="F52" s="33">
        <f t="shared" si="0"/>
        <v>54.893939393939398</v>
      </c>
      <c r="G52" s="28">
        <f t="shared" si="2"/>
        <v>109.7878787878788</v>
      </c>
    </row>
    <row r="53" spans="1:7" s="1" customFormat="1" ht="67.150000000000006" customHeight="1" x14ac:dyDescent="0.25">
      <c r="A53" s="41" t="s">
        <v>97</v>
      </c>
      <c r="B53" s="43" t="s">
        <v>98</v>
      </c>
      <c r="C53" s="32">
        <v>60</v>
      </c>
      <c r="D53" s="32">
        <v>30</v>
      </c>
      <c r="E53" s="32">
        <v>84.9</v>
      </c>
      <c r="F53" s="33">
        <f t="shared" si="0"/>
        <v>141.5</v>
      </c>
      <c r="G53" s="28" t="s">
        <v>260</v>
      </c>
    </row>
    <row r="54" spans="1:7" s="1" customFormat="1" ht="78.599999999999994" customHeight="1" x14ac:dyDescent="0.25">
      <c r="A54" s="41" t="s">
        <v>99</v>
      </c>
      <c r="B54" s="43" t="s">
        <v>100</v>
      </c>
      <c r="C54" s="32">
        <v>265</v>
      </c>
      <c r="D54" s="32">
        <v>57.5</v>
      </c>
      <c r="E54" s="32">
        <v>7855.1</v>
      </c>
      <c r="F54" s="33" t="s">
        <v>76</v>
      </c>
      <c r="G54" s="28" t="s">
        <v>260</v>
      </c>
    </row>
    <row r="55" spans="1:7" s="1" customFormat="1" ht="102" customHeight="1" x14ac:dyDescent="0.25">
      <c r="A55" s="41" t="s">
        <v>259</v>
      </c>
      <c r="B55" s="44" t="s">
        <v>261</v>
      </c>
      <c r="C55" s="32"/>
      <c r="D55" s="32"/>
      <c r="E55" s="32">
        <v>46.4</v>
      </c>
      <c r="F55" s="33"/>
      <c r="G55" s="28"/>
    </row>
    <row r="56" spans="1:7" s="1" customFormat="1" ht="82.5" customHeight="1" x14ac:dyDescent="0.25">
      <c r="A56" s="41" t="s">
        <v>270</v>
      </c>
      <c r="B56" s="142" t="s">
        <v>272</v>
      </c>
      <c r="C56" s="32"/>
      <c r="D56" s="32"/>
      <c r="E56" s="32">
        <v>282.60000000000002</v>
      </c>
      <c r="F56" s="33"/>
      <c r="G56" s="28"/>
    </row>
    <row r="57" spans="1:7" s="1" customFormat="1" ht="118.9" customHeight="1" x14ac:dyDescent="0.25">
      <c r="A57" s="41" t="s">
        <v>101</v>
      </c>
      <c r="B57" s="44" t="s">
        <v>102</v>
      </c>
      <c r="C57" s="32"/>
      <c r="D57" s="32"/>
      <c r="E57" s="32">
        <v>151.30000000000001</v>
      </c>
      <c r="F57" s="33"/>
      <c r="G57" s="28"/>
    </row>
    <row r="58" spans="1:7" s="1" customFormat="1" ht="138" customHeight="1" x14ac:dyDescent="0.25">
      <c r="A58" s="45" t="s">
        <v>103</v>
      </c>
      <c r="B58" s="46" t="s">
        <v>104</v>
      </c>
      <c r="C58" s="32">
        <v>100</v>
      </c>
      <c r="D58" s="32">
        <v>38.4</v>
      </c>
      <c r="E58" s="32">
        <v>321.60000000000002</v>
      </c>
      <c r="F58" s="33" t="s">
        <v>76</v>
      </c>
      <c r="G58" s="33" t="s">
        <v>76</v>
      </c>
    </row>
    <row r="59" spans="1:7" x14ac:dyDescent="0.25">
      <c r="A59" s="127" t="s">
        <v>105</v>
      </c>
      <c r="B59" s="128" t="s">
        <v>106</v>
      </c>
      <c r="C59" s="129">
        <f>SUM(C60:C62)</f>
        <v>2657</v>
      </c>
      <c r="D59" s="129">
        <f>SUM(D60:D62)</f>
        <v>1106.3</v>
      </c>
      <c r="E59" s="129">
        <f>SUM(E60:E62)</f>
        <v>1589.8</v>
      </c>
      <c r="F59" s="125">
        <f>IF(C59&gt;0,E59/C59*100,0)</f>
        <v>59.834399698908548</v>
      </c>
      <c r="G59" s="126">
        <f t="shared" ref="G59:G70" si="3">IF(D59&gt;0,E59/D59*100,0)</f>
        <v>143.70423935641327</v>
      </c>
    </row>
    <row r="60" spans="1:7" ht="24.6" customHeight="1" x14ac:dyDescent="0.25">
      <c r="A60" s="30" t="s">
        <v>107</v>
      </c>
      <c r="B60" s="31" t="s">
        <v>108</v>
      </c>
      <c r="C60" s="36"/>
      <c r="D60" s="36"/>
      <c r="E60" s="32">
        <v>142.80000000000001</v>
      </c>
      <c r="F60" s="33">
        <f t="shared" ref="F60:F70" si="4">IF(C60&gt;0,E60/C60*100,0)</f>
        <v>0</v>
      </c>
      <c r="G60" s="28">
        <f t="shared" si="3"/>
        <v>0</v>
      </c>
    </row>
    <row r="61" spans="1:7" ht="37.5" customHeight="1" x14ac:dyDescent="0.25">
      <c r="A61" s="30" t="s">
        <v>109</v>
      </c>
      <c r="B61" s="31" t="s">
        <v>110</v>
      </c>
      <c r="C61" s="32">
        <v>8.3000000000000007</v>
      </c>
      <c r="D61" s="32">
        <v>4</v>
      </c>
      <c r="E61" s="32">
        <v>379</v>
      </c>
      <c r="F61" s="33" t="s">
        <v>76</v>
      </c>
      <c r="G61" s="28" t="s">
        <v>260</v>
      </c>
    </row>
    <row r="62" spans="1:7" ht="43.9" customHeight="1" x14ac:dyDescent="0.25">
      <c r="A62" s="47" t="s">
        <v>111</v>
      </c>
      <c r="B62" s="48" t="s">
        <v>112</v>
      </c>
      <c r="C62" s="49">
        <v>2648.7</v>
      </c>
      <c r="D62" s="49">
        <v>1102.3</v>
      </c>
      <c r="E62" s="49">
        <v>1068</v>
      </c>
      <c r="F62" s="33">
        <f>IF(C62&gt;0,E62/C62*100,0)</f>
        <v>40.321667232982222</v>
      </c>
      <c r="G62" s="28">
        <f t="shared" si="3"/>
        <v>96.888324412591857</v>
      </c>
    </row>
    <row r="63" spans="1:7" s="40" customFormat="1" x14ac:dyDescent="0.25">
      <c r="A63" s="130" t="s">
        <v>113</v>
      </c>
      <c r="B63" s="131" t="s">
        <v>114</v>
      </c>
      <c r="C63" s="132">
        <f>C64+C69+C71+C70</f>
        <v>2926773.2</v>
      </c>
      <c r="D63" s="132">
        <f>D64+D69+D71+D70</f>
        <v>1844444.3000000003</v>
      </c>
      <c r="E63" s="132">
        <f>E64+E69+E71+E70</f>
        <v>1629053.6</v>
      </c>
      <c r="F63" s="132">
        <f t="shared" si="4"/>
        <v>55.660397601016712</v>
      </c>
      <c r="G63" s="132">
        <f t="shared" si="3"/>
        <v>88.322190049328128</v>
      </c>
    </row>
    <row r="64" spans="1:7" ht="36.6" customHeight="1" x14ac:dyDescent="0.25">
      <c r="A64" s="50" t="s">
        <v>115</v>
      </c>
      <c r="B64" s="51" t="s">
        <v>116</v>
      </c>
      <c r="C64" s="52">
        <f>SUM(C65:C68)</f>
        <v>2926110.7</v>
      </c>
      <c r="D64" s="52">
        <f>SUM(D65:D68)</f>
        <v>1843781.8</v>
      </c>
      <c r="E64" s="52">
        <f>SUM(E65:E68)</f>
        <v>1628064.2</v>
      </c>
      <c r="F64" s="53">
        <f t="shared" si="4"/>
        <v>55.639186856464448</v>
      </c>
      <c r="G64" s="52">
        <f t="shared" si="3"/>
        <v>88.300264163579428</v>
      </c>
    </row>
    <row r="65" spans="1:7" ht="31.5" x14ac:dyDescent="0.25">
      <c r="A65" s="38" t="s">
        <v>117</v>
      </c>
      <c r="B65" s="54" t="s">
        <v>118</v>
      </c>
      <c r="C65" s="33">
        <v>546418.69999999995</v>
      </c>
      <c r="D65" s="33">
        <v>259549.6</v>
      </c>
      <c r="E65" s="33">
        <v>259548.9</v>
      </c>
      <c r="F65" s="53">
        <f t="shared" si="4"/>
        <v>47.500003202672239</v>
      </c>
      <c r="G65" s="52">
        <f t="shared" si="3"/>
        <v>99.999730302030898</v>
      </c>
    </row>
    <row r="66" spans="1:7" ht="40.15" customHeight="1" x14ac:dyDescent="0.25">
      <c r="A66" s="38" t="s">
        <v>119</v>
      </c>
      <c r="B66" s="54" t="s">
        <v>120</v>
      </c>
      <c r="C66" s="33">
        <v>929031.8</v>
      </c>
      <c r="D66" s="33">
        <v>666040.30000000005</v>
      </c>
      <c r="E66" s="33">
        <v>504950.4</v>
      </c>
      <c r="F66" s="53">
        <f t="shared" si="4"/>
        <v>54.352326798716689</v>
      </c>
      <c r="G66" s="52">
        <f t="shared" si="3"/>
        <v>75.813790847190475</v>
      </c>
    </row>
    <row r="67" spans="1:7" ht="42" customHeight="1" x14ac:dyDescent="0.25">
      <c r="A67" s="38" t="s">
        <v>121</v>
      </c>
      <c r="B67" s="54" t="s">
        <v>122</v>
      </c>
      <c r="C67" s="33">
        <v>1362305.6</v>
      </c>
      <c r="D67" s="33">
        <v>840269.1</v>
      </c>
      <c r="E67" s="33">
        <v>785422</v>
      </c>
      <c r="F67" s="53">
        <f t="shared" si="4"/>
        <v>57.653877367897479</v>
      </c>
      <c r="G67" s="52">
        <f t="shared" si="3"/>
        <v>93.472674408710247</v>
      </c>
    </row>
    <row r="68" spans="1:7" ht="25.15" customHeight="1" x14ac:dyDescent="0.25">
      <c r="A68" s="38" t="s">
        <v>256</v>
      </c>
      <c r="B68" s="39" t="s">
        <v>123</v>
      </c>
      <c r="C68" s="33">
        <v>88354.6</v>
      </c>
      <c r="D68" s="33">
        <v>77922.8</v>
      </c>
      <c r="E68" s="33">
        <v>78142.899999999994</v>
      </c>
      <c r="F68" s="53">
        <f t="shared" si="4"/>
        <v>88.442367460211457</v>
      </c>
      <c r="G68" s="52">
        <f t="shared" si="3"/>
        <v>100.2824590492128</v>
      </c>
    </row>
    <row r="69" spans="1:7" ht="54" customHeight="1" x14ac:dyDescent="0.25">
      <c r="A69" s="26" t="s">
        <v>257</v>
      </c>
      <c r="B69" s="27" t="s">
        <v>124</v>
      </c>
      <c r="C69" s="28">
        <v>2350.8000000000002</v>
      </c>
      <c r="D69" s="28">
        <v>2350.8000000000002</v>
      </c>
      <c r="E69" s="28">
        <v>2350.8000000000002</v>
      </c>
      <c r="F69" s="33">
        <f t="shared" si="4"/>
        <v>100</v>
      </c>
      <c r="G69" s="52">
        <f t="shared" si="3"/>
        <v>100</v>
      </c>
    </row>
    <row r="70" spans="1:7" ht="88.9" customHeight="1" x14ac:dyDescent="0.25">
      <c r="A70" s="55" t="s">
        <v>125</v>
      </c>
      <c r="B70" s="56" t="s">
        <v>126</v>
      </c>
      <c r="C70" s="57">
        <v>3811.1</v>
      </c>
      <c r="D70" s="57">
        <v>3811.1</v>
      </c>
      <c r="E70" s="57">
        <v>4138</v>
      </c>
      <c r="F70" s="57">
        <f t="shared" si="4"/>
        <v>108.57757602791844</v>
      </c>
      <c r="G70" s="57">
        <f t="shared" si="3"/>
        <v>108.57757602791844</v>
      </c>
    </row>
    <row r="71" spans="1:7" ht="67.900000000000006" customHeight="1" x14ac:dyDescent="0.25">
      <c r="A71" s="58" t="s">
        <v>127</v>
      </c>
      <c r="B71" s="56" t="s">
        <v>128</v>
      </c>
      <c r="C71" s="59">
        <v>-5499.4</v>
      </c>
      <c r="D71" s="59">
        <v>-5499.4</v>
      </c>
      <c r="E71" s="59">
        <v>-5499.4</v>
      </c>
      <c r="F71" s="59">
        <v>100</v>
      </c>
      <c r="G71" s="59">
        <v>100</v>
      </c>
    </row>
    <row r="72" spans="1:7" x14ac:dyDescent="0.25">
      <c r="A72" s="60" t="s">
        <v>129</v>
      </c>
      <c r="B72" s="61"/>
      <c r="C72" s="62">
        <f>C7+C63</f>
        <v>4109443.3000000003</v>
      </c>
      <c r="D72" s="62">
        <f>D7+D63</f>
        <v>2319290.7000000002</v>
      </c>
      <c r="E72" s="62">
        <f>E7+E63</f>
        <v>2139554.6</v>
      </c>
      <c r="F72" s="62">
        <f>IF(C72&gt;0,E72/C72*100,0)</f>
        <v>52.06434165912448</v>
      </c>
      <c r="G72" s="63">
        <f t="shared" ref="G72:G133" si="5">IF(D72&gt;0,E72/D72*100,0)</f>
        <v>92.250384999172368</v>
      </c>
    </row>
    <row r="73" spans="1:7" x14ac:dyDescent="0.25">
      <c r="A73" s="64"/>
      <c r="B73" s="65"/>
      <c r="C73" s="66"/>
      <c r="D73" s="66"/>
      <c r="E73" s="66"/>
      <c r="F73" s="67"/>
      <c r="G73" s="52">
        <f t="shared" si="5"/>
        <v>0</v>
      </c>
    </row>
    <row r="74" spans="1:7" x14ac:dyDescent="0.25">
      <c r="A74" s="68"/>
      <c r="B74" s="69" t="s">
        <v>130</v>
      </c>
      <c r="C74" s="29"/>
      <c r="D74" s="29"/>
      <c r="E74" s="29"/>
      <c r="F74" s="70"/>
      <c r="G74" s="52">
        <f t="shared" si="5"/>
        <v>0</v>
      </c>
    </row>
    <row r="75" spans="1:7" x14ac:dyDescent="0.25">
      <c r="A75" s="71" t="s">
        <v>131</v>
      </c>
      <c r="B75" s="72" t="s">
        <v>132</v>
      </c>
      <c r="C75" s="139">
        <f>SUM(C76:C83)</f>
        <v>251208.2</v>
      </c>
      <c r="D75" s="73">
        <f>SUM(D76:D83)</f>
        <v>132779.70000000001</v>
      </c>
      <c r="E75" s="73">
        <f>SUM(E76:E83)</f>
        <v>106654.19999999998</v>
      </c>
      <c r="F75" s="74">
        <f t="shared" ref="F75:F136" si="6">IF(C75&gt;0,E75/C75*100,0)</f>
        <v>42.456496244947409</v>
      </c>
      <c r="G75" s="25">
        <f t="shared" si="5"/>
        <v>80.324176060045303</v>
      </c>
    </row>
    <row r="76" spans="1:7" ht="37.9" customHeight="1" x14ac:dyDescent="0.25">
      <c r="A76" s="75" t="s">
        <v>133</v>
      </c>
      <c r="B76" s="76" t="s">
        <v>134</v>
      </c>
      <c r="C76" s="77">
        <v>3622.3</v>
      </c>
      <c r="D76" s="77">
        <v>2546.5</v>
      </c>
      <c r="E76" s="29">
        <v>2133.6999999999998</v>
      </c>
      <c r="F76" s="70">
        <f t="shared" si="6"/>
        <v>58.904563398945406</v>
      </c>
      <c r="G76" s="52">
        <f t="shared" si="5"/>
        <v>83.78951502061652</v>
      </c>
    </row>
    <row r="77" spans="1:7" ht="52.9" customHeight="1" x14ac:dyDescent="0.25">
      <c r="A77" s="75" t="s">
        <v>135</v>
      </c>
      <c r="B77" s="76" t="s">
        <v>136</v>
      </c>
      <c r="C77" s="77">
        <v>4426.3</v>
      </c>
      <c r="D77" s="77">
        <v>2852</v>
      </c>
      <c r="E77" s="29">
        <v>2478.1</v>
      </c>
      <c r="F77" s="70">
        <f t="shared" si="6"/>
        <v>55.985812077807651</v>
      </c>
      <c r="G77" s="52">
        <f t="shared" si="5"/>
        <v>86.889901823281903</v>
      </c>
    </row>
    <row r="78" spans="1:7" ht="50.45" customHeight="1" x14ac:dyDescent="0.25">
      <c r="A78" s="75" t="s">
        <v>137</v>
      </c>
      <c r="B78" s="76" t="s">
        <v>138</v>
      </c>
      <c r="C78" s="77">
        <v>102266.7</v>
      </c>
      <c r="D78" s="77">
        <v>45129.7</v>
      </c>
      <c r="E78" s="78">
        <v>40754.6</v>
      </c>
      <c r="F78" s="70">
        <f t="shared" si="6"/>
        <v>39.851290791626212</v>
      </c>
      <c r="G78" s="52">
        <f t="shared" si="5"/>
        <v>90.305497266766679</v>
      </c>
    </row>
    <row r="79" spans="1:7" x14ac:dyDescent="0.25">
      <c r="A79" s="75" t="s">
        <v>139</v>
      </c>
      <c r="B79" s="76" t="s">
        <v>140</v>
      </c>
      <c r="C79" s="77">
        <v>19.3</v>
      </c>
      <c r="D79" s="77">
        <v>19.3</v>
      </c>
      <c r="E79" s="29">
        <v>0</v>
      </c>
      <c r="F79" s="70">
        <f t="shared" si="6"/>
        <v>0</v>
      </c>
      <c r="G79" s="52">
        <f t="shared" si="5"/>
        <v>0</v>
      </c>
    </row>
    <row r="80" spans="1:7" ht="47.25" x14ac:dyDescent="0.25">
      <c r="A80" s="75" t="s">
        <v>141</v>
      </c>
      <c r="B80" s="76" t="s">
        <v>142</v>
      </c>
      <c r="C80" s="77">
        <v>22958.1</v>
      </c>
      <c r="D80" s="77">
        <v>12922</v>
      </c>
      <c r="E80" s="29">
        <v>12326.1</v>
      </c>
      <c r="F80" s="70">
        <f t="shared" si="6"/>
        <v>53.689547479974401</v>
      </c>
      <c r="G80" s="52">
        <f t="shared" si="5"/>
        <v>95.38848475468194</v>
      </c>
    </row>
    <row r="81" spans="1:7" ht="22.15" customHeight="1" x14ac:dyDescent="0.25">
      <c r="A81" s="75" t="s">
        <v>143</v>
      </c>
      <c r="B81" s="76" t="s">
        <v>144</v>
      </c>
      <c r="C81" s="77">
        <v>7679.3</v>
      </c>
      <c r="D81" s="77">
        <v>7400</v>
      </c>
      <c r="E81" s="29">
        <v>0</v>
      </c>
      <c r="F81" s="70">
        <f t="shared" si="6"/>
        <v>0</v>
      </c>
      <c r="G81" s="52">
        <f t="shared" si="5"/>
        <v>0</v>
      </c>
    </row>
    <row r="82" spans="1:7" ht="19.149999999999999" customHeight="1" x14ac:dyDescent="0.25">
      <c r="A82" s="75" t="s">
        <v>145</v>
      </c>
      <c r="B82" s="76" t="s">
        <v>146</v>
      </c>
      <c r="C82" s="77">
        <v>5340</v>
      </c>
      <c r="D82" s="77"/>
      <c r="E82" s="29"/>
      <c r="F82" s="70">
        <f t="shared" si="6"/>
        <v>0</v>
      </c>
      <c r="G82" s="52">
        <f t="shared" si="5"/>
        <v>0</v>
      </c>
    </row>
    <row r="83" spans="1:7" ht="21" customHeight="1" x14ac:dyDescent="0.25">
      <c r="A83" s="75" t="s">
        <v>147</v>
      </c>
      <c r="B83" s="76" t="s">
        <v>148</v>
      </c>
      <c r="C83" s="77">
        <v>104896.2</v>
      </c>
      <c r="D83" s="77">
        <v>61910.2</v>
      </c>
      <c r="E83" s="29">
        <v>48961.7</v>
      </c>
      <c r="F83" s="70">
        <f t="shared" si="6"/>
        <v>46.676333365746324</v>
      </c>
      <c r="G83" s="52">
        <f t="shared" si="5"/>
        <v>79.085029607399107</v>
      </c>
    </row>
    <row r="84" spans="1:7" x14ac:dyDescent="0.25">
      <c r="A84" s="71" t="s">
        <v>149</v>
      </c>
      <c r="B84" s="72" t="s">
        <v>150</v>
      </c>
      <c r="C84" s="73">
        <f>SUM(C85)</f>
        <v>2098</v>
      </c>
      <c r="D84" s="73">
        <f>SUM(D85)</f>
        <v>922</v>
      </c>
      <c r="E84" s="73">
        <f>SUM(E85)</f>
        <v>747.7</v>
      </c>
      <c r="F84" s="74">
        <f t="shared" si="6"/>
        <v>35.638703527168737</v>
      </c>
      <c r="G84" s="25">
        <f t="shared" si="5"/>
        <v>81.095444685466376</v>
      </c>
    </row>
    <row r="85" spans="1:7" ht="19.149999999999999" customHeight="1" x14ac:dyDescent="0.25">
      <c r="A85" s="79" t="s">
        <v>151</v>
      </c>
      <c r="B85" s="80" t="s">
        <v>152</v>
      </c>
      <c r="C85" s="77">
        <v>2098</v>
      </c>
      <c r="D85" s="77">
        <v>922</v>
      </c>
      <c r="E85" s="29">
        <v>747.7</v>
      </c>
      <c r="F85" s="70">
        <f t="shared" si="6"/>
        <v>35.638703527168737</v>
      </c>
      <c r="G85" s="52">
        <f t="shared" si="5"/>
        <v>81.095444685466376</v>
      </c>
    </row>
    <row r="86" spans="1:7" ht="31.5" x14ac:dyDescent="0.25">
      <c r="A86" s="71" t="s">
        <v>153</v>
      </c>
      <c r="B86" s="72" t="s">
        <v>154</v>
      </c>
      <c r="C86" s="73">
        <f>SUM(C87:C89)</f>
        <v>65690.100000000006</v>
      </c>
      <c r="D86" s="73">
        <f>SUM(D87:D89)</f>
        <v>35574.5</v>
      </c>
      <c r="E86" s="73">
        <f>SUM(E87:E89)</f>
        <v>30078.9</v>
      </c>
      <c r="F86" s="74">
        <f t="shared" si="6"/>
        <v>45.7890915069394</v>
      </c>
      <c r="G86" s="25">
        <f t="shared" si="5"/>
        <v>84.551855964244055</v>
      </c>
    </row>
    <row r="87" spans="1:7" ht="25.15" customHeight="1" x14ac:dyDescent="0.25">
      <c r="A87" s="75" t="s">
        <v>155</v>
      </c>
      <c r="B87" s="76" t="s">
        <v>156</v>
      </c>
      <c r="C87" s="77"/>
      <c r="D87" s="77"/>
      <c r="E87" s="29"/>
      <c r="F87" s="70">
        <f t="shared" si="6"/>
        <v>0</v>
      </c>
      <c r="G87" s="52">
        <f t="shared" si="5"/>
        <v>0</v>
      </c>
    </row>
    <row r="88" spans="1:7" ht="20.45" customHeight="1" x14ac:dyDescent="0.25">
      <c r="A88" s="75" t="s">
        <v>157</v>
      </c>
      <c r="B88" s="76" t="s">
        <v>158</v>
      </c>
      <c r="C88" s="77"/>
      <c r="D88" s="77"/>
      <c r="E88" s="29"/>
      <c r="F88" s="70">
        <f t="shared" si="6"/>
        <v>0</v>
      </c>
      <c r="G88" s="52">
        <f t="shared" si="5"/>
        <v>0</v>
      </c>
    </row>
    <row r="89" spans="1:7" ht="31.5" x14ac:dyDescent="0.25">
      <c r="A89" s="75" t="s">
        <v>159</v>
      </c>
      <c r="B89" s="76" t="s">
        <v>160</v>
      </c>
      <c r="C89" s="77">
        <v>65690.100000000006</v>
      </c>
      <c r="D89" s="77">
        <v>35574.5</v>
      </c>
      <c r="E89" s="29">
        <v>30078.9</v>
      </c>
      <c r="F89" s="70">
        <f t="shared" si="6"/>
        <v>45.7890915069394</v>
      </c>
      <c r="G89" s="52">
        <f t="shared" si="5"/>
        <v>84.551855964244055</v>
      </c>
    </row>
    <row r="90" spans="1:7" x14ac:dyDescent="0.25">
      <c r="A90" s="71" t="s">
        <v>161</v>
      </c>
      <c r="B90" s="72" t="s">
        <v>162</v>
      </c>
      <c r="C90" s="73">
        <f>SUM(C91,C92,C93,C94,C95,C96,C97)</f>
        <v>500971.6</v>
      </c>
      <c r="D90" s="73">
        <f t="shared" ref="D90:E90" si="7">SUM(D91,D92,D93,D94,D95,D96,D97)</f>
        <v>330127.99999999994</v>
      </c>
      <c r="E90" s="73">
        <f t="shared" si="7"/>
        <v>128749.40000000001</v>
      </c>
      <c r="F90" s="74">
        <f t="shared" si="6"/>
        <v>25.699939876831344</v>
      </c>
      <c r="G90" s="25">
        <f t="shared" si="5"/>
        <v>38.99984248533903</v>
      </c>
    </row>
    <row r="91" spans="1:7" ht="21" customHeight="1" x14ac:dyDescent="0.25">
      <c r="A91" s="75" t="s">
        <v>163</v>
      </c>
      <c r="B91" s="76" t="s">
        <v>164</v>
      </c>
      <c r="C91" s="77">
        <v>2826.8</v>
      </c>
      <c r="D91" s="77">
        <v>2615.8000000000002</v>
      </c>
      <c r="E91" s="29">
        <v>1937.5</v>
      </c>
      <c r="F91" s="70">
        <f t="shared" si="6"/>
        <v>68.540399037781228</v>
      </c>
      <c r="G91" s="52">
        <f t="shared" si="5"/>
        <v>74.069118434131042</v>
      </c>
    </row>
    <row r="92" spans="1:7" ht="17.45" customHeight="1" x14ac:dyDescent="0.25">
      <c r="A92" s="75" t="s">
        <v>165</v>
      </c>
      <c r="B92" s="76" t="s">
        <v>166</v>
      </c>
      <c r="C92" s="77"/>
      <c r="D92" s="77"/>
      <c r="E92" s="29"/>
      <c r="F92" s="70">
        <f t="shared" si="6"/>
        <v>0</v>
      </c>
      <c r="G92" s="52">
        <f t="shared" si="5"/>
        <v>0</v>
      </c>
    </row>
    <row r="93" spans="1:7" ht="20.45" customHeight="1" x14ac:dyDescent="0.25">
      <c r="A93" s="75" t="s">
        <v>167</v>
      </c>
      <c r="B93" s="76" t="s">
        <v>168</v>
      </c>
      <c r="C93" s="77">
        <v>115883.2</v>
      </c>
      <c r="D93" s="77">
        <v>108812.3</v>
      </c>
      <c r="E93" s="29">
        <v>77307.399999999994</v>
      </c>
      <c r="F93" s="70">
        <f t="shared" si="6"/>
        <v>66.711481905919058</v>
      </c>
      <c r="G93" s="52">
        <f t="shared" si="5"/>
        <v>71.046563669732194</v>
      </c>
    </row>
    <row r="94" spans="1:7" ht="18.600000000000001" customHeight="1" x14ac:dyDescent="0.25">
      <c r="A94" s="75" t="s">
        <v>169</v>
      </c>
      <c r="B94" s="76" t="s">
        <v>170</v>
      </c>
      <c r="C94" s="77"/>
      <c r="D94" s="77"/>
      <c r="E94" s="29"/>
      <c r="F94" s="70">
        <f t="shared" si="6"/>
        <v>0</v>
      </c>
      <c r="G94" s="52">
        <f t="shared" si="5"/>
        <v>0</v>
      </c>
    </row>
    <row r="95" spans="1:7" ht="18.600000000000001" customHeight="1" x14ac:dyDescent="0.25">
      <c r="A95" s="75" t="s">
        <v>171</v>
      </c>
      <c r="B95" s="76" t="s">
        <v>172</v>
      </c>
      <c r="C95" s="77">
        <v>352116.9</v>
      </c>
      <c r="D95" s="77">
        <v>200416</v>
      </c>
      <c r="E95" s="29">
        <v>37128.800000000003</v>
      </c>
      <c r="F95" s="70">
        <f t="shared" si="6"/>
        <v>10.544452708745306</v>
      </c>
      <c r="G95" s="52">
        <f t="shared" si="5"/>
        <v>18.525866198307522</v>
      </c>
    </row>
    <row r="96" spans="1:7" ht="21" customHeight="1" x14ac:dyDescent="0.25">
      <c r="A96" s="75" t="s">
        <v>173</v>
      </c>
      <c r="B96" s="76" t="s">
        <v>174</v>
      </c>
      <c r="C96" s="77">
        <v>10000.1</v>
      </c>
      <c r="D96" s="77">
        <v>8433.7999999999993</v>
      </c>
      <c r="E96" s="29">
        <v>3198.1</v>
      </c>
      <c r="F96" s="70">
        <f t="shared" si="6"/>
        <v>31.980680193198062</v>
      </c>
      <c r="G96" s="52">
        <f t="shared" si="5"/>
        <v>37.92003604543622</v>
      </c>
    </row>
    <row r="97" spans="1:7" ht="26.45" customHeight="1" x14ac:dyDescent="0.25">
      <c r="A97" s="75" t="s">
        <v>175</v>
      </c>
      <c r="B97" s="76" t="s">
        <v>176</v>
      </c>
      <c r="C97" s="77">
        <v>20144.599999999999</v>
      </c>
      <c r="D97" s="77">
        <v>9850.1</v>
      </c>
      <c r="E97" s="29">
        <v>9177.6</v>
      </c>
      <c r="F97" s="70">
        <f t="shared" si="6"/>
        <v>45.558611240729533</v>
      </c>
      <c r="G97" s="52">
        <f t="shared" si="5"/>
        <v>93.172658145602583</v>
      </c>
    </row>
    <row r="98" spans="1:7" x14ac:dyDescent="0.25">
      <c r="A98" s="71" t="s">
        <v>177</v>
      </c>
      <c r="B98" s="72" t="s">
        <v>178</v>
      </c>
      <c r="C98" s="73">
        <f>SUM(C99:C102)</f>
        <v>1097531.2</v>
      </c>
      <c r="D98" s="73">
        <f>SUM(D99:D102)</f>
        <v>773556.7</v>
      </c>
      <c r="E98" s="73">
        <f>SUM(E99:E102)</f>
        <v>558810.89999999991</v>
      </c>
      <c r="F98" s="74">
        <f t="shared" si="6"/>
        <v>50.915263274520115</v>
      </c>
      <c r="G98" s="25">
        <f t="shared" si="5"/>
        <v>72.239164886038736</v>
      </c>
    </row>
    <row r="99" spans="1:7" ht="19.149999999999999" customHeight="1" x14ac:dyDescent="0.25">
      <c r="A99" s="75" t="s">
        <v>179</v>
      </c>
      <c r="B99" s="76" t="s">
        <v>180</v>
      </c>
      <c r="C99" s="77">
        <v>169082.4</v>
      </c>
      <c r="D99" s="77">
        <v>164961.79999999999</v>
      </c>
      <c r="E99" s="29">
        <v>48327.1</v>
      </c>
      <c r="F99" s="70">
        <f t="shared" si="6"/>
        <v>28.581981329813154</v>
      </c>
      <c r="G99" s="52">
        <f t="shared" si="5"/>
        <v>29.295933967742837</v>
      </c>
    </row>
    <row r="100" spans="1:7" ht="21" customHeight="1" x14ac:dyDescent="0.25">
      <c r="A100" s="75" t="s">
        <v>181</v>
      </c>
      <c r="B100" s="76" t="s">
        <v>182</v>
      </c>
      <c r="C100" s="29">
        <v>653701.69999999995</v>
      </c>
      <c r="D100" s="29">
        <v>437780.7</v>
      </c>
      <c r="E100" s="29">
        <v>395325.1</v>
      </c>
      <c r="F100" s="70">
        <f t="shared" si="6"/>
        <v>60.474846554628812</v>
      </c>
      <c r="G100" s="52">
        <f t="shared" si="5"/>
        <v>90.302085039381581</v>
      </c>
    </row>
    <row r="101" spans="1:7" ht="18.600000000000001" customHeight="1" x14ac:dyDescent="0.25">
      <c r="A101" s="75" t="s">
        <v>183</v>
      </c>
      <c r="B101" s="76" t="s">
        <v>184</v>
      </c>
      <c r="C101" s="78">
        <v>256220.4</v>
      </c>
      <c r="D101" s="78">
        <v>160025.20000000001</v>
      </c>
      <c r="E101" s="29">
        <v>104638</v>
      </c>
      <c r="F101" s="70">
        <f t="shared" si="6"/>
        <v>40.839058872751743</v>
      </c>
      <c r="G101" s="52">
        <f t="shared" si="5"/>
        <v>65.388451318917262</v>
      </c>
    </row>
    <row r="102" spans="1:7" x14ac:dyDescent="0.25">
      <c r="A102" s="75" t="s">
        <v>185</v>
      </c>
      <c r="B102" s="76" t="s">
        <v>186</v>
      </c>
      <c r="C102" s="81">
        <v>18526.7</v>
      </c>
      <c r="D102" s="81">
        <v>10789</v>
      </c>
      <c r="E102" s="29">
        <v>10520.7</v>
      </c>
      <c r="F102" s="70">
        <f t="shared" si="6"/>
        <v>56.786691639633617</v>
      </c>
      <c r="G102" s="52">
        <f t="shared" si="5"/>
        <v>97.513207896932059</v>
      </c>
    </row>
    <row r="103" spans="1:7" x14ac:dyDescent="0.25">
      <c r="A103" s="71" t="s">
        <v>187</v>
      </c>
      <c r="B103" s="72" t="s">
        <v>188</v>
      </c>
      <c r="C103" s="82">
        <f>SUM(C104:C105)</f>
        <v>0</v>
      </c>
      <c r="D103" s="82">
        <f>SUM(D104:D105)</f>
        <v>0</v>
      </c>
      <c r="E103" s="82">
        <f>SUM(E104:E105)</f>
        <v>0</v>
      </c>
      <c r="F103" s="83">
        <f t="shared" si="6"/>
        <v>0</v>
      </c>
      <c r="G103" s="25">
        <f t="shared" si="5"/>
        <v>0</v>
      </c>
    </row>
    <row r="104" spans="1:7" ht="27" customHeight="1" x14ac:dyDescent="0.25">
      <c r="A104" s="79" t="s">
        <v>189</v>
      </c>
      <c r="B104" s="80" t="s">
        <v>190</v>
      </c>
      <c r="C104" s="81"/>
      <c r="D104" s="81"/>
      <c r="E104" s="78"/>
      <c r="F104" s="84">
        <f t="shared" si="6"/>
        <v>0</v>
      </c>
      <c r="G104" s="52">
        <f t="shared" si="5"/>
        <v>0</v>
      </c>
    </row>
    <row r="105" spans="1:7" ht="31.5" x14ac:dyDescent="0.25">
      <c r="A105" s="79" t="s">
        <v>191</v>
      </c>
      <c r="B105" s="80" t="s">
        <v>192</v>
      </c>
      <c r="C105" s="81"/>
      <c r="D105" s="81"/>
      <c r="E105" s="78"/>
      <c r="F105" s="84">
        <f t="shared" si="6"/>
        <v>0</v>
      </c>
      <c r="G105" s="52">
        <f t="shared" si="5"/>
        <v>0</v>
      </c>
    </row>
    <row r="106" spans="1:7" x14ac:dyDescent="0.25">
      <c r="A106" s="71" t="s">
        <v>193</v>
      </c>
      <c r="B106" s="72" t="s">
        <v>194</v>
      </c>
      <c r="C106" s="139">
        <f>SUM(C107:C112)</f>
        <v>2008762.2000000002</v>
      </c>
      <c r="D106" s="139">
        <f>SUM(D107:D112)</f>
        <v>1085774.7000000002</v>
      </c>
      <c r="E106" s="73">
        <f>SUM(E107:E112)</f>
        <v>1024663.3000000002</v>
      </c>
      <c r="F106" s="74">
        <f t="shared" si="6"/>
        <v>51.009686462638534</v>
      </c>
      <c r="G106" s="25">
        <f t="shared" si="5"/>
        <v>94.371631610130535</v>
      </c>
    </row>
    <row r="107" spans="1:7" ht="23.45" customHeight="1" x14ac:dyDescent="0.25">
      <c r="A107" s="75" t="s">
        <v>195</v>
      </c>
      <c r="B107" s="76" t="s">
        <v>196</v>
      </c>
      <c r="C107" s="77">
        <v>709289.1</v>
      </c>
      <c r="D107" s="77">
        <v>382630.1</v>
      </c>
      <c r="E107" s="29">
        <v>363239.8</v>
      </c>
      <c r="F107" s="70">
        <f t="shared" si="6"/>
        <v>51.211811939588529</v>
      </c>
      <c r="G107" s="52">
        <f t="shared" si="5"/>
        <v>94.932364181490172</v>
      </c>
    </row>
    <row r="108" spans="1:7" ht="19.149999999999999" customHeight="1" x14ac:dyDescent="0.25">
      <c r="A108" s="75" t="s">
        <v>197</v>
      </c>
      <c r="B108" s="76" t="s">
        <v>198</v>
      </c>
      <c r="C108" s="77">
        <v>1021950.6</v>
      </c>
      <c r="D108" s="77">
        <v>575096.1</v>
      </c>
      <c r="E108" s="29">
        <v>544284.30000000005</v>
      </c>
      <c r="F108" s="70">
        <f t="shared" si="6"/>
        <v>53.25935519779528</v>
      </c>
      <c r="G108" s="52">
        <f t="shared" si="5"/>
        <v>94.64232151809064</v>
      </c>
    </row>
    <row r="109" spans="1:7" ht="21" customHeight="1" x14ac:dyDescent="0.25">
      <c r="A109" s="75" t="s">
        <v>199</v>
      </c>
      <c r="B109" s="76" t="s">
        <v>200</v>
      </c>
      <c r="C109" s="77">
        <v>107976.1</v>
      </c>
      <c r="D109" s="77">
        <v>52343.3</v>
      </c>
      <c r="E109" s="29">
        <v>49746.9</v>
      </c>
      <c r="F109" s="70">
        <f t="shared" si="6"/>
        <v>46.072140038397386</v>
      </c>
      <c r="G109" s="52">
        <f t="shared" si="5"/>
        <v>95.039670788811563</v>
      </c>
    </row>
    <row r="110" spans="1:7" ht="33.6" customHeight="1" x14ac:dyDescent="0.25">
      <c r="A110" s="75" t="s">
        <v>201</v>
      </c>
      <c r="B110" s="76" t="s">
        <v>202</v>
      </c>
      <c r="C110" s="77">
        <v>206.6</v>
      </c>
      <c r="D110" s="77">
        <v>121.3</v>
      </c>
      <c r="E110" s="29">
        <v>26.9</v>
      </c>
      <c r="F110" s="70">
        <f t="shared" si="6"/>
        <v>13.020329138431752</v>
      </c>
      <c r="G110" s="52">
        <f t="shared" si="5"/>
        <v>22.176422093981863</v>
      </c>
    </row>
    <row r="111" spans="1:7" ht="18.600000000000001" customHeight="1" x14ac:dyDescent="0.25">
      <c r="A111" s="75" t="s">
        <v>203</v>
      </c>
      <c r="B111" s="76" t="s">
        <v>204</v>
      </c>
      <c r="C111" s="78">
        <v>62655.6</v>
      </c>
      <c r="D111" s="78">
        <v>21625.8</v>
      </c>
      <c r="E111" s="78">
        <v>18609.8</v>
      </c>
      <c r="F111" s="70">
        <f t="shared" si="6"/>
        <v>29.701734561635352</v>
      </c>
      <c r="G111" s="52">
        <f t="shared" si="5"/>
        <v>86.053695123417398</v>
      </c>
    </row>
    <row r="112" spans="1:7" ht="18.600000000000001" customHeight="1" x14ac:dyDescent="0.25">
      <c r="A112" s="75" t="s">
        <v>205</v>
      </c>
      <c r="B112" s="76" t="s">
        <v>206</v>
      </c>
      <c r="C112" s="77">
        <v>106684.2</v>
      </c>
      <c r="D112" s="77">
        <v>53958.1</v>
      </c>
      <c r="E112" s="29">
        <v>48755.6</v>
      </c>
      <c r="F112" s="70">
        <f t="shared" si="6"/>
        <v>45.700862920657414</v>
      </c>
      <c r="G112" s="52">
        <f t="shared" si="5"/>
        <v>90.358259464288025</v>
      </c>
    </row>
    <row r="113" spans="1:7" x14ac:dyDescent="0.25">
      <c r="A113" s="71" t="s">
        <v>207</v>
      </c>
      <c r="B113" s="72" t="s">
        <v>208</v>
      </c>
      <c r="C113" s="139">
        <f>SUM(C114,C115)</f>
        <v>168462.5</v>
      </c>
      <c r="D113" s="139">
        <f>SUM(D114,D115)</f>
        <v>89801.8</v>
      </c>
      <c r="E113" s="139">
        <v>77782.5</v>
      </c>
      <c r="F113" s="74">
        <f t="shared" si="6"/>
        <v>46.171996735178453</v>
      </c>
      <c r="G113" s="25">
        <f t="shared" si="5"/>
        <v>86.615747123108889</v>
      </c>
    </row>
    <row r="114" spans="1:7" ht="19.149999999999999" customHeight="1" x14ac:dyDescent="0.25">
      <c r="A114" s="75" t="s">
        <v>209</v>
      </c>
      <c r="B114" s="76" t="s">
        <v>210</v>
      </c>
      <c r="C114" s="77">
        <v>157458.79999999999</v>
      </c>
      <c r="D114" s="77">
        <v>84179.5</v>
      </c>
      <c r="E114" s="29">
        <v>72778</v>
      </c>
      <c r="F114" s="70">
        <f t="shared" si="6"/>
        <v>46.220344623482461</v>
      </c>
      <c r="G114" s="52">
        <f t="shared" si="5"/>
        <v>86.455728532481189</v>
      </c>
    </row>
    <row r="115" spans="1:7" ht="23.45" customHeight="1" x14ac:dyDescent="0.25">
      <c r="A115" s="75" t="s">
        <v>211</v>
      </c>
      <c r="B115" s="76" t="s">
        <v>212</v>
      </c>
      <c r="C115" s="77">
        <v>11003.7</v>
      </c>
      <c r="D115" s="77">
        <v>5622.3</v>
      </c>
      <c r="E115" s="29">
        <v>5004.3999999999996</v>
      </c>
      <c r="F115" s="70">
        <f t="shared" si="6"/>
        <v>45.479247889346304</v>
      </c>
      <c r="G115" s="52">
        <f t="shared" si="5"/>
        <v>89.009835832310614</v>
      </c>
    </row>
    <row r="116" spans="1:7" ht="23.45" customHeight="1" x14ac:dyDescent="0.25">
      <c r="A116" s="123" t="s">
        <v>262</v>
      </c>
      <c r="B116" s="124" t="s">
        <v>265</v>
      </c>
      <c r="C116" s="122">
        <f>SUM(C117)</f>
        <v>11497.2</v>
      </c>
      <c r="D116" s="122">
        <f>SUM(D117)</f>
        <v>2970.9</v>
      </c>
      <c r="E116" s="122">
        <f>SUM(E117)</f>
        <v>110.1</v>
      </c>
      <c r="F116" s="122">
        <f>SUM(F117)</f>
        <v>0.9576244650871516</v>
      </c>
      <c r="G116" s="122">
        <f>SUM(G117)</f>
        <v>3.7059476926183983</v>
      </c>
    </row>
    <row r="117" spans="1:7" ht="23.45" customHeight="1" x14ac:dyDescent="0.25">
      <c r="A117" s="75" t="s">
        <v>263</v>
      </c>
      <c r="B117" s="76" t="s">
        <v>264</v>
      </c>
      <c r="C117" s="77">
        <v>11497.2</v>
      </c>
      <c r="D117" s="77">
        <v>2970.9</v>
      </c>
      <c r="E117" s="29">
        <v>110.1</v>
      </c>
      <c r="F117" s="137">
        <f t="shared" si="6"/>
        <v>0.9576244650871516</v>
      </c>
      <c r="G117" s="138">
        <f t="shared" si="5"/>
        <v>3.7059476926183983</v>
      </c>
    </row>
    <row r="118" spans="1:7" x14ac:dyDescent="0.25">
      <c r="A118" s="71" t="s">
        <v>213</v>
      </c>
      <c r="B118" s="72" t="s">
        <v>214</v>
      </c>
      <c r="C118" s="73">
        <f>SUM(C119,C120,C121,C122,C123)</f>
        <v>97697.8</v>
      </c>
      <c r="D118" s="73">
        <f>SUM(D119,D120,D121,D122,D123)</f>
        <v>80176.400000000009</v>
      </c>
      <c r="E118" s="73">
        <f>SUM(E119,E120,E121,E122,E123)</f>
        <v>65615</v>
      </c>
      <c r="F118" s="74">
        <f t="shared" si="6"/>
        <v>67.161184796382315</v>
      </c>
      <c r="G118" s="25">
        <f t="shared" si="5"/>
        <v>81.838296556093809</v>
      </c>
    </row>
    <row r="119" spans="1:7" ht="18.600000000000001" customHeight="1" x14ac:dyDescent="0.25">
      <c r="A119" s="75" t="s">
        <v>215</v>
      </c>
      <c r="B119" s="76" t="s">
        <v>216</v>
      </c>
      <c r="C119" s="77">
        <v>7144.1</v>
      </c>
      <c r="D119" s="77">
        <v>3622</v>
      </c>
      <c r="E119" s="29">
        <v>3473.7</v>
      </c>
      <c r="F119" s="70">
        <f t="shared" si="6"/>
        <v>48.623339538920227</v>
      </c>
      <c r="G119" s="52">
        <f t="shared" si="5"/>
        <v>95.905577029265601</v>
      </c>
    </row>
    <row r="120" spans="1:7" ht="18" customHeight="1" x14ac:dyDescent="0.25">
      <c r="A120" s="75" t="s">
        <v>217</v>
      </c>
      <c r="B120" s="76" t="s">
        <v>218</v>
      </c>
      <c r="C120" s="77"/>
      <c r="D120" s="77"/>
      <c r="E120" s="29"/>
      <c r="F120" s="70">
        <f t="shared" si="6"/>
        <v>0</v>
      </c>
      <c r="G120" s="52">
        <f t="shared" si="5"/>
        <v>0</v>
      </c>
    </row>
    <row r="121" spans="1:7" ht="18.600000000000001" customHeight="1" x14ac:dyDescent="0.25">
      <c r="A121" s="75" t="s">
        <v>219</v>
      </c>
      <c r="B121" s="76" t="s">
        <v>220</v>
      </c>
      <c r="C121" s="77">
        <v>4284.8</v>
      </c>
      <c r="D121" s="77">
        <v>3197.5</v>
      </c>
      <c r="E121" s="29">
        <v>2726.7</v>
      </c>
      <c r="F121" s="70">
        <f t="shared" si="6"/>
        <v>63.636575802837939</v>
      </c>
      <c r="G121" s="52">
        <f t="shared" si="5"/>
        <v>85.275996872556675</v>
      </c>
    </row>
    <row r="122" spans="1:7" ht="20.45" customHeight="1" x14ac:dyDescent="0.25">
      <c r="A122" s="75" t="s">
        <v>221</v>
      </c>
      <c r="B122" s="76" t="s">
        <v>222</v>
      </c>
      <c r="C122" s="77">
        <v>83284.7</v>
      </c>
      <c r="D122" s="77">
        <v>72549.8</v>
      </c>
      <c r="E122" s="29">
        <v>58736.6</v>
      </c>
      <c r="F122" s="70">
        <f t="shared" si="6"/>
        <v>70.525078435775129</v>
      </c>
      <c r="G122" s="52">
        <f t="shared" si="5"/>
        <v>80.960388588252471</v>
      </c>
    </row>
    <row r="123" spans="1:7" ht="21" customHeight="1" x14ac:dyDescent="0.25">
      <c r="A123" s="85" t="s">
        <v>223</v>
      </c>
      <c r="B123" s="86" t="s">
        <v>224</v>
      </c>
      <c r="C123" s="87">
        <v>2984.2</v>
      </c>
      <c r="D123" s="87">
        <v>807.1</v>
      </c>
      <c r="E123" s="88">
        <v>678</v>
      </c>
      <c r="F123" s="70">
        <f t="shared" si="6"/>
        <v>22.719656859459821</v>
      </c>
      <c r="G123" s="52">
        <f t="shared" si="5"/>
        <v>84.004460413827275</v>
      </c>
    </row>
    <row r="124" spans="1:7" x14ac:dyDescent="0.25">
      <c r="A124" s="71" t="s">
        <v>225</v>
      </c>
      <c r="B124" s="72" t="s">
        <v>226</v>
      </c>
      <c r="C124" s="73">
        <f>SUM(C125,C126,C127)</f>
        <v>138832.69999999998</v>
      </c>
      <c r="D124" s="73">
        <f>SUM(D125,D126,D127)</f>
        <v>68833.200000000012</v>
      </c>
      <c r="E124" s="73">
        <f>SUM(E125,E126,E127)</f>
        <v>66964.3</v>
      </c>
      <c r="F124" s="74">
        <f t="shared" si="6"/>
        <v>48.233809469959176</v>
      </c>
      <c r="G124" s="25">
        <f t="shared" si="5"/>
        <v>97.284885781861064</v>
      </c>
    </row>
    <row r="125" spans="1:7" ht="21" customHeight="1" x14ac:dyDescent="0.25">
      <c r="A125" s="75" t="s">
        <v>227</v>
      </c>
      <c r="B125" s="76" t="s">
        <v>228</v>
      </c>
      <c r="C125" s="77">
        <v>58653.1</v>
      </c>
      <c r="D125" s="77">
        <v>28797</v>
      </c>
      <c r="E125" s="29">
        <v>28648.9</v>
      </c>
      <c r="F125" s="70">
        <f t="shared" si="6"/>
        <v>48.84464759748419</v>
      </c>
      <c r="G125" s="52">
        <f t="shared" si="5"/>
        <v>99.485710317046909</v>
      </c>
    </row>
    <row r="126" spans="1:7" ht="20.45" customHeight="1" x14ac:dyDescent="0.25">
      <c r="A126" s="79" t="s">
        <v>229</v>
      </c>
      <c r="B126" s="80" t="s">
        <v>230</v>
      </c>
      <c r="C126" s="77">
        <v>76486.7</v>
      </c>
      <c r="D126" s="77">
        <v>38261.599999999999</v>
      </c>
      <c r="E126" s="29">
        <v>36550.699999999997</v>
      </c>
      <c r="F126" s="70">
        <f t="shared" si="6"/>
        <v>47.787000877276704</v>
      </c>
      <c r="G126" s="52">
        <f t="shared" si="5"/>
        <v>95.528414912078958</v>
      </c>
    </row>
    <row r="127" spans="1:7" ht="26.45" customHeight="1" x14ac:dyDescent="0.25">
      <c r="A127" s="79" t="s">
        <v>231</v>
      </c>
      <c r="B127" s="80" t="s">
        <v>232</v>
      </c>
      <c r="C127" s="77">
        <v>3692.9</v>
      </c>
      <c r="D127" s="77">
        <v>1774.6</v>
      </c>
      <c r="E127" s="29">
        <v>1764.7</v>
      </c>
      <c r="F127" s="70">
        <f t="shared" si="6"/>
        <v>47.786292615559589</v>
      </c>
      <c r="G127" s="52">
        <f t="shared" si="5"/>
        <v>99.44212780344867</v>
      </c>
    </row>
    <row r="128" spans="1:7" x14ac:dyDescent="0.25">
      <c r="A128" s="71" t="s">
        <v>233</v>
      </c>
      <c r="B128" s="72" t="s">
        <v>234</v>
      </c>
      <c r="C128" s="73">
        <f>SUM(C129:C131)</f>
        <v>9008.5</v>
      </c>
      <c r="D128" s="139">
        <v>4596.5</v>
      </c>
      <c r="E128" s="73">
        <f>SUM(E129:E131)</f>
        <v>4310.8999999999996</v>
      </c>
      <c r="F128" s="74">
        <f t="shared" si="6"/>
        <v>47.853693733695948</v>
      </c>
      <c r="G128" s="25">
        <f t="shared" si="5"/>
        <v>93.786576743174138</v>
      </c>
    </row>
    <row r="129" spans="1:7" ht="24" customHeight="1" x14ac:dyDescent="0.25">
      <c r="A129" s="79" t="s">
        <v>235</v>
      </c>
      <c r="B129" s="80" t="s">
        <v>236</v>
      </c>
      <c r="C129" s="77">
        <v>3197.3</v>
      </c>
      <c r="D129" s="77">
        <v>1683.6</v>
      </c>
      <c r="E129" s="29">
        <v>1513.6</v>
      </c>
      <c r="F129" s="70">
        <f t="shared" si="6"/>
        <v>47.339943076971188</v>
      </c>
      <c r="G129" s="52">
        <f t="shared" si="5"/>
        <v>89.902589688762177</v>
      </c>
    </row>
    <row r="130" spans="1:7" ht="22.15" customHeight="1" x14ac:dyDescent="0.25">
      <c r="A130" s="79" t="s">
        <v>237</v>
      </c>
      <c r="B130" s="80" t="s">
        <v>238</v>
      </c>
      <c r="C130" s="77">
        <v>5811.2</v>
      </c>
      <c r="D130" s="77">
        <v>2912.8</v>
      </c>
      <c r="E130" s="29">
        <v>2797.3</v>
      </c>
      <c r="F130" s="70">
        <f t="shared" si="6"/>
        <v>48.136357378854633</v>
      </c>
      <c r="G130" s="52">
        <f t="shared" si="5"/>
        <v>96.034743202416919</v>
      </c>
    </row>
    <row r="131" spans="1:7" ht="25.15" customHeight="1" x14ac:dyDescent="0.25">
      <c r="A131" s="79" t="s">
        <v>239</v>
      </c>
      <c r="B131" s="80" t="s">
        <v>240</v>
      </c>
      <c r="C131" s="77"/>
      <c r="D131" s="77">
        <v>0</v>
      </c>
      <c r="E131" s="29">
        <v>0</v>
      </c>
      <c r="F131" s="89">
        <f t="shared" si="6"/>
        <v>0</v>
      </c>
      <c r="G131" s="52">
        <f t="shared" si="5"/>
        <v>0</v>
      </c>
    </row>
    <row r="132" spans="1:7" ht="31.5" x14ac:dyDescent="0.25">
      <c r="A132" s="71" t="s">
        <v>241</v>
      </c>
      <c r="B132" s="72" t="s">
        <v>242</v>
      </c>
      <c r="C132" s="73">
        <f>SUM(C133)</f>
        <v>0</v>
      </c>
      <c r="D132" s="73">
        <f>SUM(D133)</f>
        <v>0</v>
      </c>
      <c r="E132" s="73">
        <f>SUM(E133)</f>
        <v>0</v>
      </c>
      <c r="F132" s="74">
        <f t="shared" si="6"/>
        <v>0</v>
      </c>
      <c r="G132" s="25">
        <f t="shared" si="5"/>
        <v>0</v>
      </c>
    </row>
    <row r="133" spans="1:7" ht="39.6" customHeight="1" x14ac:dyDescent="0.25">
      <c r="A133" s="90" t="s">
        <v>243</v>
      </c>
      <c r="B133" s="91" t="s">
        <v>244</v>
      </c>
      <c r="C133" s="87"/>
      <c r="D133" s="87"/>
      <c r="E133" s="88">
        <v>0</v>
      </c>
      <c r="F133" s="89">
        <f t="shared" si="6"/>
        <v>0</v>
      </c>
      <c r="G133" s="92">
        <f t="shared" si="5"/>
        <v>0</v>
      </c>
    </row>
    <row r="134" spans="1:7" ht="49.15" customHeight="1" x14ac:dyDescent="0.25">
      <c r="A134" s="93" t="s">
        <v>245</v>
      </c>
      <c r="B134" s="94" t="s">
        <v>246</v>
      </c>
      <c r="C134" s="95">
        <v>0</v>
      </c>
      <c r="D134" s="96">
        <v>0</v>
      </c>
      <c r="E134" s="96">
        <v>0</v>
      </c>
      <c r="F134" s="140">
        <f t="shared" si="6"/>
        <v>0</v>
      </c>
      <c r="G134" s="141"/>
    </row>
    <row r="135" spans="1:7" ht="22.15" customHeight="1" x14ac:dyDescent="0.25">
      <c r="A135" s="97" t="s">
        <v>247</v>
      </c>
      <c r="B135" s="98" t="s">
        <v>248</v>
      </c>
      <c r="C135" s="99"/>
      <c r="D135" s="99"/>
      <c r="E135" s="99"/>
      <c r="F135" s="67">
        <f t="shared" si="6"/>
        <v>0</v>
      </c>
      <c r="G135" s="92">
        <f>IF(D135&gt;0,E135/D135*100,0)</f>
        <v>0</v>
      </c>
    </row>
    <row r="136" spans="1:7" x14ac:dyDescent="0.25">
      <c r="A136" s="100" t="s">
        <v>249</v>
      </c>
      <c r="B136" s="101" t="s">
        <v>250</v>
      </c>
      <c r="C136" s="102">
        <f>SUM(C75,C84,C86,C90,C98,C103,C106,C113,C118,C124,C128,C116)</f>
        <v>4351760</v>
      </c>
      <c r="D136" s="102">
        <f>SUM(D75,D84,D86,D90,D98,D103,D106,D113,D118,D124,D128,D116)</f>
        <v>2605114.4</v>
      </c>
      <c r="E136" s="102">
        <f>SUM(E75,E84,E86,E90,E98,E103,E106,E113,E118,E124,E128,E116)</f>
        <v>2064487.2</v>
      </c>
      <c r="F136" s="103">
        <f t="shared" si="6"/>
        <v>47.440281633178301</v>
      </c>
      <c r="G136" s="63">
        <f>IF(D136&gt;0,E136/D136*100,0)</f>
        <v>79.247467980676774</v>
      </c>
    </row>
    <row r="137" spans="1:7" ht="58.15" customHeight="1" x14ac:dyDescent="0.25">
      <c r="A137" s="104" t="s">
        <v>251</v>
      </c>
      <c r="B137" s="105" t="s">
        <v>252</v>
      </c>
      <c r="C137" s="106">
        <f>C72-C136</f>
        <v>-242316.69999999972</v>
      </c>
      <c r="D137" s="106"/>
      <c r="E137" s="106">
        <f>E72-E136</f>
        <v>75067.40000000014</v>
      </c>
      <c r="F137" s="106"/>
      <c r="G137" s="107"/>
    </row>
    <row r="140" spans="1:7" ht="18.75" x14ac:dyDescent="0.3">
      <c r="A140" s="145" t="s">
        <v>253</v>
      </c>
      <c r="B140" s="145"/>
      <c r="C140" s="108"/>
      <c r="D140" s="108"/>
      <c r="E140" s="108"/>
      <c r="F140" s="109" t="s">
        <v>254</v>
      </c>
    </row>
    <row r="142" spans="1:7" x14ac:dyDescent="0.25">
      <c r="C142" s="110"/>
      <c r="D142" s="110"/>
      <c r="E142" s="110"/>
    </row>
    <row r="143" spans="1:7" hidden="1" x14ac:dyDescent="0.25">
      <c r="B143" s="111" t="s">
        <v>255</v>
      </c>
      <c r="C143" s="112">
        <v>234788.65</v>
      </c>
      <c r="D143" s="112"/>
      <c r="E143" s="112">
        <v>-40473.360000000001</v>
      </c>
      <c r="F143" s="112"/>
    </row>
  </sheetData>
  <sheetProtection selectLockedCells="1" selectUnlockedCells="1"/>
  <autoFilter ref="A5:F137" xr:uid="{00000000-0009-0000-0000-000000000000}"/>
  <mergeCells count="3">
    <mergeCell ref="A1:G1"/>
    <mergeCell ref="A2:G2"/>
    <mergeCell ref="A140:B140"/>
  </mergeCells>
  <hyperlinks>
    <hyperlink ref="B45" r:id="rId1" xr:uid="{00000000-0004-0000-0000-000000000000}"/>
  </hyperlinks>
  <pageMargins left="0.98402777777777783" right="0.59027777777777779" top="0.59027777777777779" bottom="0.59027777777777779" header="0.51181102362204722" footer="0.51181102362204722"/>
  <pageSetup paperSize="9" scale="55" firstPageNumber="0" fitToHeight="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КБ</vt:lpstr>
      <vt:lpstr>КБ!Excel_BuiltIn__FilterDatabase</vt:lpstr>
      <vt:lpstr>КБ!Excel_BuiltIn_Print_Area</vt:lpstr>
      <vt:lpstr>КБ!Print_Titles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Klak</dc:creator>
  <cp:lastModifiedBy>Пользователь Windows</cp:lastModifiedBy>
  <cp:lastPrinted>2025-07-02T10:14:56Z</cp:lastPrinted>
  <dcterms:created xsi:type="dcterms:W3CDTF">2024-04-26T11:41:34Z</dcterms:created>
  <dcterms:modified xsi:type="dcterms:W3CDTF">2025-08-05T11:47:06Z</dcterms:modified>
</cp:coreProperties>
</file>