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1. исполнение на 1 число\"/>
    </mc:Choice>
  </mc:AlternateContent>
  <xr:revisionPtr revIDLastSave="0" documentId="13_ncr:1_{1B0C4109-59E7-48FC-BA5F-8BDD53B2A7C1}" xr6:coauthVersionLast="47" xr6:coauthVersionMax="47" xr10:uidLastSave="{00000000-0000-0000-0000-000000000000}"/>
  <bookViews>
    <workbookView xWindow="2340" yWindow="2340" windowWidth="21600" windowHeight="11385" tabRatio="500" xr2:uid="{00000000-000D-0000-FFFF-FFFF00000000}"/>
  </bookViews>
  <sheets>
    <sheet name="КБ" sheetId="1" r:id="rId1"/>
  </sheets>
  <definedNames>
    <definedName name="_xlnm._FilterDatabase" localSheetId="0" hidden="1">КБ!$A$5:$F$137</definedName>
    <definedName name="Excel_BuiltIn__FilterDatabase" localSheetId="0">КБ!$A$5:$F$137</definedName>
    <definedName name="Excel_BuiltIn_Print_Area" localSheetId="0">КБ!$A$1:$G$140</definedName>
    <definedName name="Print_Titles" localSheetId="0">КБ!$4:$4</definedName>
    <definedName name="_xlnm.Print_Area" localSheetId="0">КБ!$A$1:$G$140</definedName>
  </definedNames>
  <calcPr calcId="181029"/>
</workbook>
</file>

<file path=xl/calcChain.xml><?xml version="1.0" encoding="utf-8"?>
<calcChain xmlns="http://schemas.openxmlformats.org/spreadsheetml/2006/main">
  <c r="D118" i="1" l="1"/>
  <c r="D106" i="1"/>
  <c r="G106" i="1" s="1"/>
  <c r="E128" i="1"/>
  <c r="E12" i="1"/>
  <c r="D128" i="1"/>
  <c r="E113" i="1"/>
  <c r="E90" i="1"/>
  <c r="D90" i="1"/>
  <c r="F53" i="1"/>
  <c r="F100" i="1"/>
  <c r="C106" i="1"/>
  <c r="D75" i="1"/>
  <c r="E75" i="1"/>
  <c r="C75" i="1"/>
  <c r="D113" i="1"/>
  <c r="C113" i="1"/>
  <c r="G30" i="1"/>
  <c r="F62" i="1"/>
  <c r="G69" i="1"/>
  <c r="C98" i="1"/>
  <c r="F31" i="1"/>
  <c r="F30" i="1"/>
  <c r="E116" i="1"/>
  <c r="G117" i="1"/>
  <c r="G116" i="1" s="1"/>
  <c r="F117" i="1"/>
  <c r="F116" i="1" s="1"/>
  <c r="D116" i="1"/>
  <c r="C116" i="1"/>
  <c r="F68" i="1"/>
  <c r="G68" i="1"/>
  <c r="G46" i="1"/>
  <c r="G48" i="1"/>
  <c r="G45" i="1"/>
  <c r="F45" i="1"/>
  <c r="G51" i="1"/>
  <c r="G38" i="1"/>
  <c r="G31" i="1"/>
  <c r="E124" i="1"/>
  <c r="E118" i="1"/>
  <c r="C118" i="1"/>
  <c r="E98" i="1"/>
  <c r="E41" i="1"/>
  <c r="C64" i="1"/>
  <c r="C63" i="1" s="1"/>
  <c r="C9" i="1"/>
  <c r="C20" i="1"/>
  <c r="F20" i="1" s="1"/>
  <c r="D124" i="1"/>
  <c r="C124" i="1"/>
  <c r="C90" i="1"/>
  <c r="G52" i="1"/>
  <c r="F26" i="1"/>
  <c r="D17" i="1"/>
  <c r="E132" i="1"/>
  <c r="D132" i="1"/>
  <c r="G132" i="1" s="1"/>
  <c r="E32" i="1"/>
  <c r="E24" i="1" s="1"/>
  <c r="E9" i="1"/>
  <c r="D64" i="1"/>
  <c r="D63" i="1" s="1"/>
  <c r="G15" i="1"/>
  <c r="D32" i="1"/>
  <c r="E37" i="1"/>
  <c r="C32" i="1"/>
  <c r="C24" i="1" s="1"/>
  <c r="D98" i="1"/>
  <c r="D9" i="1"/>
  <c r="F10" i="1"/>
  <c r="G10" i="1"/>
  <c r="F11" i="1"/>
  <c r="G11" i="1"/>
  <c r="C12" i="1"/>
  <c r="D12" i="1"/>
  <c r="F13" i="1"/>
  <c r="G13" i="1"/>
  <c r="F14" i="1"/>
  <c r="G14" i="1"/>
  <c r="F15" i="1"/>
  <c r="F16" i="1"/>
  <c r="G16" i="1"/>
  <c r="C17" i="1"/>
  <c r="E17" i="1"/>
  <c r="F18" i="1"/>
  <c r="G18" i="1"/>
  <c r="F19" i="1"/>
  <c r="G19" i="1"/>
  <c r="D20" i="1"/>
  <c r="E20" i="1"/>
  <c r="F21" i="1"/>
  <c r="G21" i="1"/>
  <c r="F22" i="1"/>
  <c r="G22" i="1"/>
  <c r="F25" i="1"/>
  <c r="G25" i="1"/>
  <c r="G26" i="1"/>
  <c r="F27" i="1"/>
  <c r="F28" i="1"/>
  <c r="G28" i="1"/>
  <c r="F29" i="1"/>
  <c r="F33" i="1"/>
  <c r="G33" i="1"/>
  <c r="F34" i="1"/>
  <c r="G34" i="1"/>
  <c r="F35" i="1"/>
  <c r="C37" i="1"/>
  <c r="D37" i="1"/>
  <c r="F38" i="1"/>
  <c r="F39" i="1"/>
  <c r="G39" i="1"/>
  <c r="F40" i="1"/>
  <c r="C41" i="1"/>
  <c r="D41" i="1"/>
  <c r="F42" i="1"/>
  <c r="G42" i="1"/>
  <c r="F43" i="1"/>
  <c r="G43" i="1"/>
  <c r="F44" i="1"/>
  <c r="G44" i="1"/>
  <c r="F46" i="1"/>
  <c r="F48" i="1"/>
  <c r="F49" i="1"/>
  <c r="G49" i="1"/>
  <c r="F50" i="1"/>
  <c r="G50" i="1"/>
  <c r="F51" i="1"/>
  <c r="F52" i="1"/>
  <c r="C59" i="1"/>
  <c r="D59" i="1"/>
  <c r="E59" i="1"/>
  <c r="F60" i="1"/>
  <c r="G60" i="1"/>
  <c r="G62" i="1"/>
  <c r="E64" i="1"/>
  <c r="E63" i="1" s="1"/>
  <c r="F65" i="1"/>
  <c r="G65" i="1"/>
  <c r="F66" i="1"/>
  <c r="G66" i="1"/>
  <c r="F67" i="1"/>
  <c r="G67" i="1"/>
  <c r="F69" i="1"/>
  <c r="F70" i="1"/>
  <c r="G70" i="1"/>
  <c r="G73" i="1"/>
  <c r="G74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C84" i="1"/>
  <c r="D84" i="1"/>
  <c r="E84" i="1"/>
  <c r="F85" i="1"/>
  <c r="G85" i="1"/>
  <c r="C86" i="1"/>
  <c r="D86" i="1"/>
  <c r="E86" i="1"/>
  <c r="F87" i="1"/>
  <c r="G87" i="1"/>
  <c r="F88" i="1"/>
  <c r="G88" i="1"/>
  <c r="F89" i="1"/>
  <c r="G89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9" i="1"/>
  <c r="G99" i="1"/>
  <c r="G100" i="1"/>
  <c r="F101" i="1"/>
  <c r="G101" i="1"/>
  <c r="F102" i="1"/>
  <c r="G102" i="1"/>
  <c r="C103" i="1"/>
  <c r="F103" i="1" s="1"/>
  <c r="D103" i="1"/>
  <c r="G103" i="1" s="1"/>
  <c r="E103" i="1"/>
  <c r="F104" i="1"/>
  <c r="G104" i="1"/>
  <c r="F105" i="1"/>
  <c r="G105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4" i="1"/>
  <c r="G114" i="1"/>
  <c r="F115" i="1"/>
  <c r="G115" i="1"/>
  <c r="F119" i="1"/>
  <c r="G119" i="1"/>
  <c r="F120" i="1"/>
  <c r="G120" i="1"/>
  <c r="F121" i="1"/>
  <c r="G121" i="1"/>
  <c r="F122" i="1"/>
  <c r="G122" i="1"/>
  <c r="F123" i="1"/>
  <c r="G123" i="1"/>
  <c r="F125" i="1"/>
  <c r="G125" i="1"/>
  <c r="F126" i="1"/>
  <c r="G126" i="1"/>
  <c r="F127" i="1"/>
  <c r="G127" i="1"/>
  <c r="C128" i="1"/>
  <c r="F129" i="1"/>
  <c r="G129" i="1"/>
  <c r="F130" i="1"/>
  <c r="G130" i="1"/>
  <c r="F131" i="1"/>
  <c r="G131" i="1"/>
  <c r="C132" i="1"/>
  <c r="F132" i="1" s="1"/>
  <c r="F133" i="1"/>
  <c r="G133" i="1"/>
  <c r="F134" i="1"/>
  <c r="F135" i="1"/>
  <c r="G135" i="1"/>
  <c r="D24" i="1"/>
  <c r="F37" i="1"/>
  <c r="G59" i="1" l="1"/>
  <c r="F59" i="1"/>
  <c r="C8" i="1"/>
  <c r="D8" i="1"/>
  <c r="D7" i="1" s="1"/>
  <c r="F17" i="1"/>
  <c r="G128" i="1"/>
  <c r="F106" i="1"/>
  <c r="G32" i="1"/>
  <c r="F32" i="1"/>
  <c r="G17" i="1"/>
  <c r="D23" i="1"/>
  <c r="G37" i="1"/>
  <c r="G24" i="1"/>
  <c r="F113" i="1"/>
  <c r="G9" i="1"/>
  <c r="F128" i="1"/>
  <c r="G124" i="1"/>
  <c r="F124" i="1"/>
  <c r="E8" i="1"/>
  <c r="G64" i="1"/>
  <c r="G63" i="1"/>
  <c r="F64" i="1"/>
  <c r="E23" i="1"/>
  <c r="G12" i="1"/>
  <c r="F9" i="1"/>
  <c r="F24" i="1"/>
  <c r="C23" i="1"/>
  <c r="G86" i="1"/>
  <c r="G84" i="1"/>
  <c r="G20" i="1"/>
  <c r="F12" i="1"/>
  <c r="G118" i="1"/>
  <c r="F118" i="1"/>
  <c r="G113" i="1"/>
  <c r="D136" i="1"/>
  <c r="F98" i="1"/>
  <c r="G98" i="1"/>
  <c r="F90" i="1"/>
  <c r="G90" i="1"/>
  <c r="F86" i="1"/>
  <c r="F75" i="1"/>
  <c r="G75" i="1"/>
  <c r="C136" i="1"/>
  <c r="E136" i="1"/>
  <c r="F63" i="1"/>
  <c r="F84" i="1"/>
  <c r="F8" i="1" l="1"/>
  <c r="G23" i="1"/>
  <c r="G8" i="1"/>
  <c r="F23" i="1"/>
  <c r="E7" i="1"/>
  <c r="E72" i="1" s="1"/>
  <c r="E137" i="1" s="1"/>
  <c r="C7" i="1"/>
  <c r="F136" i="1"/>
  <c r="G136" i="1"/>
  <c r="D72" i="1"/>
  <c r="G7" i="1" l="1"/>
  <c r="G72" i="1"/>
  <c r="F7" i="1"/>
  <c r="C72" i="1"/>
  <c r="F72" i="1" l="1"/>
  <c r="C137" i="1"/>
</calcChain>
</file>

<file path=xl/sharedStrings.xml><?xml version="1.0" encoding="utf-8"?>
<sst xmlns="http://schemas.openxmlformats.org/spreadsheetml/2006/main" count="285" uniqueCount="272">
  <si>
    <t>ИСПОЛНЕНИЕ  БЮДЖЕТА БОГОРОДСКОГО МУНИЦИПАЛЬНОГО ОКРУГА</t>
  </si>
  <si>
    <t>Код по бюджетной классификации</t>
  </si>
  <si>
    <t>Наименование показателя</t>
  </si>
  <si>
    <t>Назначено на год</t>
  </si>
  <si>
    <t>Факт</t>
  </si>
  <si>
    <t>% исполнения к  год. назначениям</t>
  </si>
  <si>
    <t>3</t>
  </si>
  <si>
    <t>4</t>
  </si>
  <si>
    <t>РАЗДЕЛ 1. Д О Х О Д Ы</t>
  </si>
  <si>
    <t>000  1  00 0000 0000 000</t>
  </si>
  <si>
    <t>НАЛОГОВЫЕ И НЕНАЛОГОВЫЕ ДОХОДЫ</t>
  </si>
  <si>
    <t>НАЛОГОВЫЕ  ДОХОДЫ</t>
  </si>
  <si>
    <t>000 1 01 00000 00 0000 000</t>
  </si>
  <si>
    <t>НАЛОГИ НА ПРИБЫЛЬ, ДОХОДЫ</t>
  </si>
  <si>
    <t xml:space="preserve">000 1 01 02000 01 0000 110 </t>
  </si>
  <si>
    <t>Налог на доходы физических лиц</t>
  </si>
  <si>
    <t>000 1 03 02000 00 0000 110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</si>
  <si>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</si>
  <si>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</si>
  <si>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</si>
  <si>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</si>
  <si>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</si>
  <si>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000 1 05 02000 00 0000 110</t>
  </si>
  <si>
    <t>Единый налог на вмененный доход для отдельных видов деятельности</t>
  </si>
  <si>
    <t>000 1 05 03000 00 0000 110</t>
  </si>
  <si>
    <t>Единый сельскохозяйственный налог</t>
  </si>
  <si>
    <t>000 1 05 04000 00 0000 110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</si>
  <si>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</si>
  <si>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</si>
  <si>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</si>
  <si>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</si>
  <si>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000 1 06 06000 00 0000 110 </t>
  </si>
  <si>
    <t>Земельный налог</t>
  </si>
  <si>
    <t>000 1 08 00000 00 0000 000</t>
  </si>
  <si>
    <t>ГОСУДАРСТВЕННАЯ ПОШЛИНА</t>
  </si>
  <si>
    <t>000 1 08 03000 00 0000 110</t>
  </si>
  <si>
    <t xml:space="preserve"> Государственная пошлина по делам, рассматриваемым в судах общей юрисдикции, мировыми судьями</t>
  </si>
  <si>
    <t>000 1 08 07000 00 0000 110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</si>
  <si>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</si>
  <si>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НЕНАЛОГОВЫЕ  ДОХОДЫ</t>
  </si>
  <si>
    <t>000 1 11 00000 00 0000 000</t>
  </si>
  <si>
    <t>ДОХОДЫ ОТ ИСПОЛЬЗОВАНИЯ  ИМУЩЕСТВА, НАХОДЯЩЕГОСЯ В ГОСУДАРСТВЕННОЙ И МУНИЦИПАЛЬНОЙ СОБСТВЕННОСТИ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</si>
  <si>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</si>
  <si>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</si>
  <si>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</si>
  <si>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</si>
  <si>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000 111 05020 00 0000 120</t>
  </si>
  <si>
    <t>Доходы,получаемые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</si>
  <si>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000 111 05030 00 0000 120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</si>
  <si>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государственными внебюджетными фондами и созданных ими учреждений (за исключением имущества бюджетных и автономных учреждений)</t>
  </si>
  <si>
    <t>000 111 05070 00 0000 120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</si>
  <si>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</si>
  <si>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</si>
  <si>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</si>
  <si>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000 111 07000 00 0000 120</t>
  </si>
  <si>
    <t>Платежи от государственных и муниципальных унитарных предприятий</t>
  </si>
  <si>
    <t>000 111 09000  00 0000 120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</si>
  <si>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</si>
  <si>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000 111 09044 00 0000 120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</si>
  <si>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</si>
  <si>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</si>
  <si>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</si>
  <si>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000 1 12 00000 00 0000 000</t>
  </si>
  <si>
    <t>Платежи при пользовании природными ресурсами</t>
  </si>
  <si>
    <t xml:space="preserve">000 1 13 00000 00 0000 000 </t>
  </si>
  <si>
    <t>Доходы от оказания платных услуг 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</si>
  <si>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</si>
  <si>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</si>
  <si>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</si>
  <si>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</si>
  <si>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</si>
  <si>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</si>
  <si>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000 1 14 13040 00 0000 410</t>
  </si>
  <si>
    <t>Доходы от приватизации имущества, находящегося в государственной и муниципальной собственности</t>
  </si>
  <si>
    <t>000 1 16 00000 00 0000 000</t>
  </si>
  <si>
    <t>ШТРАФЫ, САНКЦИИ, ВОЗМЕЩЕНИЕ УЩЕРБА</t>
  </si>
  <si>
    <t>более 200</t>
  </si>
  <si>
    <t>000 1 1 601053 00 0000 140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</si>
  <si>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</si>
  <si>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000 1 16 01063 00 0000 140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</si>
  <si>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</si>
  <si>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000 1 16 01073 00 0000 140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</si>
  <si>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</si>
  <si>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000 1 16 01083 00 0000 140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</si>
  <si>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</si>
  <si>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000 1 16 01093 00 0000 140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</si>
  <si>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</si>
  <si>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000 1 16 01143 00 0000 140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</si>
  <si>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</si>
  <si>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000 1 16 01153 00 0000 140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</si>
  <si>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</si>
  <si>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000 1 16 01173 00 0000 140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</si>
  <si>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</si>
  <si>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000 1 16 01193 00 0000 140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</si>
  <si>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</si>
  <si>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000 1 16 01203 00 0000 140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</si>
  <si>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</si>
  <si>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000 1 16 02020 00 0000 140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</si>
  <si>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</si>
  <si>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</si>
  <si>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</si>
  <si>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000 1 16 10030 14 0000 140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</si>
  <si>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</si>
  <si>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000 1 16 11050 00 0000 140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</si>
  <si>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</si>
  <si>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000 1 17 00000 00 0000 000</t>
  </si>
  <si>
    <t xml:space="preserve">ПРОЧИЕ НЕНАЛОГОВЫЕ ДОХОДЫ </t>
  </si>
  <si>
    <t>000 1 17 01000 00 0000 180</t>
  </si>
  <si>
    <t>Невыясненные поступления</t>
  </si>
  <si>
    <t>000 1 17 05000 00 0000 180</t>
  </si>
  <si>
    <t>Прочие неналоговые доходы</t>
  </si>
  <si>
    <t>000 1 17 15020 00 0000 150</t>
  </si>
  <si>
    <t>Инициативные платежи, зачисляемые в бюджеты муниципальных округов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</si>
  <si>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</si>
  <si>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</si>
  <si>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</si>
  <si>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</si>
  <si>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000 2 02 10000 00 0000 151</t>
  </si>
  <si>
    <t>Дотации бюджетам бюджетной системы Российской Федерации</t>
  </si>
  <si>
    <t>000 2 02 20000 00 0000 151</t>
  </si>
  <si>
    <t>Субсидии бюджетам бюджетной системы Российской Федерации (межбюджетные субсидии)</t>
  </si>
  <si>
    <t>000 2 02 30000 00 0000 151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</si>
  <si>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</si>
  <si>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</si>
  <si>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</si>
  <si>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</si>
  <si>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</si>
  <si>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</si>
  <si>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</si>
  <si>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000 8 50 0000 00 0000 000</t>
  </si>
  <si>
    <t>РАЗДЕЛ 2. Р А С Х О Д Ы</t>
  </si>
  <si>
    <t>0100</t>
  </si>
  <si>
    <t>ОБЩЕГОСУДАРСТВЕННЫЕ ВОПРОСЫ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</si>
  <si>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</si>
  <si>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</si>
  <si>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</si>
  <si>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</si>
  <si>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</si>
  <si>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 , высших 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</si>
  <si>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</si>
  <si>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</si>
  <si>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</si>
  <si>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</si>
  <si>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</si>
  <si>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</si>
  <si>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</si>
  <si>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</si>
  <si>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</si>
  <si>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</si>
  <si>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</si>
  <si>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</si>
  <si>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</si>
  <si>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</si>
  <si>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</si>
  <si>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 И ПРАВООХРАНИТЕЛЬНАЯ ДЕЯТЕЛЬНОСТЬ</t>
  </si>
  <si>
    <t>0302</t>
  </si>
  <si>
    <t>Органы внутренних дел</t>
  </si>
  <si>
    <t>0309</t>
  </si>
  <si>
    <t>Гражданская оборона</t>
  </si>
  <si>
    <t>0310</t>
  </si>
  <si>
    <t>Защита населения и территории от 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</si>
  <si>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</si>
  <si>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</si>
  <si>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</si>
  <si>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</si>
  <si>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</si>
  <si>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</si>
  <si>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</si>
  <si>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</si>
  <si>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</si>
  <si>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</si>
  <si>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</si>
  <si>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</si>
  <si>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</si>
  <si>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</si>
  <si>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</si>
  <si>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</si>
  <si>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</si>
  <si>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</si>
  <si>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</si>
  <si>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</si>
  <si>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</si>
  <si>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</si>
  <si>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</si>
  <si>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</si>
  <si>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</si>
  <si>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</si>
  <si>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</si>
  <si>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</si>
  <si>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</si>
  <si>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</si>
  <si>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</si>
  <si>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</si>
  <si>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</si>
  <si>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</si>
  <si>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</si>
  <si>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</si>
  <si>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</si>
  <si>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</si>
  <si>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</si>
  <si>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</si>
  <si>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</si>
  <si>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 и повышение квалификации</t>
  </si>
  <si>
    <t>0707</t>
  </si>
  <si>
    <t xml:space="preserve">Молодежная политика 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</si>
  <si>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</si>
  <si>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</si>
  <si>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</si>
  <si>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</si>
  <si>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</si>
  <si>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</si>
  <si>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</si>
  <si>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</si>
  <si>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</si>
  <si>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</si>
  <si>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</si>
  <si>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</si>
  <si>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</si>
  <si>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</si>
  <si>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</si>
  <si>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</si>
  <si>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</si>
  <si>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</si>
  <si>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</si>
  <si>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</si>
  <si>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</si>
  <si>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</si>
  <si>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</si>
  <si>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</si>
  <si>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</si>
  <si>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</si>
  <si>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</si>
  <si>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</si>
  <si>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</si>
  <si>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</si>
  <si>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</si>
  <si>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</si>
  <si>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</si>
  <si>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</si>
  <si>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</si>
  <si>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</si>
  <si>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</si>
  <si>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                (МУНИЦИПАЛЬНОГО) ДОЛГА</t>
  </si>
  <si>
    <t>1301</t>
  </si>
  <si>
    <t>Обслуживание государственного ( 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</si>
  <si>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</si>
  <si>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</si>
  <si>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1403</t>
  </si>
  <si>
    <t>Прочие межбюджетные трансферты общего характера</t>
  </si>
  <si>
    <t>9600</t>
  </si>
  <si>
    <t>РАСХОДЫ БЮДЖЕТА - ВСЕГО</t>
  </si>
  <si>
    <t>7900</t>
  </si>
  <si>
    <t xml:space="preserve">                                                                                                                           ПРОФИЦИТ БЮДЖЕТА (со знаком "плюс")   ДЕФИЦИТ БЮДЖЕТА (со знаком "минус")</t>
  </si>
  <si>
    <t>000 2 02 40000 00 0000 151</t>
  </si>
  <si>
    <t>000 2 07 00000 00 0000 000</t>
  </si>
  <si>
    <t>Налог ,взимаемый в связи с применением патентной системы налогообложения</t>
  </si>
  <si>
    <t>000 1 16 07090 00 0000 140</t>
  </si>
  <si>
    <t>Более 200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</si>
  <si>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</si>
  <si>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0900</t>
  </si>
  <si>
    <t>0902</t>
  </si>
  <si>
    <t>Амбулаторная помощь</t>
  </si>
  <si>
    <t>ЗДРАВООХРАНЕНИЕ</t>
  </si>
  <si>
    <t>000 1 16 01133 00 0000 140</t>
  </si>
  <si>
    <t>000 1 16 09000 00 0000 140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</si>
  <si>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</si>
  <si>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</si>
  <si>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Назначено на 9 мес.</t>
  </si>
  <si>
    <t>% исполнения к 9 мес.</t>
  </si>
  <si>
    <t>Зам. начальника финансового управления</t>
  </si>
  <si>
    <t>Рябов В.В.</t>
  </si>
  <si>
    <t>на 01.09.2025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</si>
</sst>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0.0_ ;[Red]\-0.0\ "/>
    <numFmt numFmtId="166" formatCode="#,##0.0_ ;\-#,##0.0\ "/>
    <numFmt numFmtId="167" formatCode="?"/>
  </numFmts>
  <fonts count="17" x14ac:knownFonts="1">
    <font>
      <sz val="10"/>
      <color indexed="8"/>
      <name val="Arial Cy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8"/>
      <color indexed="12"/>
      <name val="Arial Cyr"/>
    </font>
    <font>
      <sz val="11"/>
      <color indexed="9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39997558519241921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7" tint="0.59999389629810485"/>
        <bgColor indexed="41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13" fillId="2" borderId="0"/>
    <xf numFmtId="0" fontId="1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6" fillId="0" borderId="0"/>
  </cellStyleXfs>
  <cellXfs count="146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vertical="top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166" fontId="7" fillId="4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5" borderId="8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vertical="center" wrapText="1"/>
      <protection locked="0"/>
    </xf>
    <xf numFmtId="166" fontId="7" fillId="3" borderId="9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166" fontId="3" fillId="0" borderId="9" xfId="24" applyNumberFormat="1" applyFont="1" applyBorder="1" applyAlignment="1" applyProtection="1">
      <alignment horizontal="center" vertical="center" wrapText="1"/>
      <protection locked="0"/>
    </xf>
    <xf numFmtId="166" fontId="3" fillId="3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166" fontId="7" fillId="0" borderId="9" xfId="24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49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7" fillId="0" borderId="0" xfId="0" applyFont="1"/>
    <xf numFmtId="49" fontId="3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66" fontId="3" fillId="0" borderId="6" xfId="24" applyNumberFormat="1" applyFont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166" fontId="7" fillId="3" borderId="8" xfId="24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24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" applyFont="1" applyBorder="1" applyAlignment="1">
      <alignment horizontal="left" vertical="center" wrapText="1" readingOrder="1"/>
    </xf>
    <xf numFmtId="49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2" applyFont="1" applyFill="1" applyBorder="1" applyAlignment="1">
      <alignment horizontal="left" vertical="center" wrapText="1" readingOrder="1"/>
    </xf>
    <xf numFmtId="166" fontId="7" fillId="6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6" xfId="24" applyNumberFormat="1" applyFont="1" applyFill="1" applyBorder="1" applyAlignment="1" applyProtection="1">
      <alignment horizontal="center"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/>
      <protection locked="0"/>
    </xf>
    <xf numFmtId="166" fontId="7" fillId="6" borderId="7" xfId="24" applyNumberFormat="1" applyFont="1" applyFill="1" applyBorder="1" applyAlignment="1" applyProtection="1">
      <alignment horizontal="center" vertical="center" wrapText="1"/>
      <protection locked="0"/>
    </xf>
    <xf numFmtId="166" fontId="7" fillId="6" borderId="11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left" vertical="center"/>
    </xf>
    <xf numFmtId="166" fontId="7" fillId="3" borderId="8" xfId="24" applyNumberFormat="1" applyFont="1" applyFill="1" applyBorder="1" applyAlignment="1">
      <alignment horizontal="center" vertical="center" wrapText="1"/>
    </xf>
    <xf numFmtId="166" fontId="7" fillId="3" borderId="5" xfId="24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6" fontId="3" fillId="3" borderId="13" xfId="24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6" fontId="7" fillId="5" borderId="9" xfId="24" applyNumberFormat="1" applyFont="1" applyFill="1" applyBorder="1" applyAlignment="1">
      <alignment horizontal="center" vertical="center" wrapText="1"/>
    </xf>
    <xf numFmtId="166" fontId="7" fillId="5" borderId="13" xfId="24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6" fontId="3" fillId="3" borderId="14" xfId="24" applyNumberFormat="1" applyFont="1" applyFill="1" applyBorder="1" applyAlignment="1">
      <alignment horizontal="center" vertical="center" wrapText="1"/>
    </xf>
    <xf numFmtId="166" fontId="3" fillId="0" borderId="9" xfId="24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6" fontId="3" fillId="0" borderId="14" xfId="24" applyNumberFormat="1" applyFont="1" applyBorder="1" applyAlignment="1">
      <alignment horizontal="center" vertical="center" wrapText="1"/>
    </xf>
    <xf numFmtId="166" fontId="7" fillId="5" borderId="14" xfId="24" applyNumberFormat="1" applyFont="1" applyFill="1" applyBorder="1" applyAlignment="1">
      <alignment horizontal="center" vertical="center" wrapText="1"/>
    </xf>
    <xf numFmtId="166" fontId="7" fillId="5" borderId="15" xfId="24" applyNumberFormat="1" applyFont="1" applyFill="1" applyBorder="1" applyAlignment="1">
      <alignment horizontal="center" vertical="center" wrapText="1"/>
    </xf>
    <xf numFmtId="166" fontId="3" fillId="0" borderId="13" xfId="24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6" fontId="3" fillId="3" borderId="16" xfId="24" applyNumberFormat="1" applyFont="1" applyFill="1" applyBorder="1" applyAlignment="1">
      <alignment horizontal="center" vertical="center" wrapText="1"/>
    </xf>
    <xf numFmtId="166" fontId="3" fillId="3" borderId="6" xfId="24" applyNumberFormat="1" applyFont="1" applyFill="1" applyBorder="1" applyAlignment="1">
      <alignment horizontal="center" vertical="center" wrapText="1"/>
    </xf>
    <xf numFmtId="166" fontId="7" fillId="3" borderId="13" xfId="24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6" fontId="7" fillId="3" borderId="3" xfId="24" applyNumberFormat="1" applyFont="1" applyFill="1" applyBorder="1" applyAlignment="1" applyProtection="1">
      <alignment horizontal="center" vertical="center" wrapText="1"/>
      <protection locked="0"/>
    </xf>
    <xf numFmtId="49" fontId="3" fillId="7" borderId="10" xfId="0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vertical="center" wrapText="1"/>
    </xf>
    <xf numFmtId="166" fontId="3" fillId="7" borderId="18" xfId="24" applyNumberFormat="1" applyFont="1" applyFill="1" applyBorder="1" applyAlignment="1">
      <alignment horizontal="center" vertical="center" wrapText="1"/>
    </xf>
    <xf numFmtId="166" fontId="3" fillId="7" borderId="19" xfId="24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6" fontId="3" fillId="3" borderId="3" xfId="24" applyNumberFormat="1" applyFont="1" applyFill="1" applyBorder="1" applyAlignment="1">
      <alignment horizontal="center" vertic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horizontal="center" vertical="center" wrapText="1"/>
    </xf>
    <xf numFmtId="166" fontId="7" fillId="6" borderId="7" xfId="24" applyNumberFormat="1" applyFont="1" applyFill="1" applyBorder="1" applyAlignment="1">
      <alignment horizontal="center" vertical="center" wrapText="1"/>
    </xf>
    <xf numFmtId="166" fontId="7" fillId="6" borderId="17" xfId="24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left" vertical="center" wrapText="1"/>
    </xf>
    <xf numFmtId="166" fontId="11" fillId="3" borderId="22" xfId="24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4" fontId="3" fillId="0" borderId="0" xfId="0" applyNumberFormat="1" applyFont="1" applyAlignment="1">
      <alignment wrapText="1"/>
    </xf>
    <xf numFmtId="0" fontId="0" fillId="0" borderId="0" xfId="0" applyAlignment="1">
      <alignment horizontal="right"/>
    </xf>
    <xf numFmtId="164" fontId="3" fillId="0" borderId="0" xfId="24" applyFont="1"/>
    <xf numFmtId="166" fontId="3" fillId="0" borderId="14" xfId="24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left" vertical="center" wrapText="1"/>
    </xf>
    <xf numFmtId="166" fontId="3" fillId="0" borderId="8" xfId="24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>
      <alignment horizontal="center" vertical="center"/>
    </xf>
    <xf numFmtId="0" fontId="3" fillId="0" borderId="23" xfId="3" applyNumberFormat="1" applyFont="1" applyFill="1" applyBorder="1" applyAlignment="1" applyProtection="1">
      <alignment wrapText="1"/>
    </xf>
    <xf numFmtId="166" fontId="3" fillId="0" borderId="23" xfId="24" applyNumberFormat="1" applyFont="1" applyBorder="1" applyAlignment="1" applyProtection="1">
      <alignment horizontal="center" vertical="center" wrapText="1"/>
      <protection locked="0"/>
    </xf>
    <xf numFmtId="166" fontId="3" fillId="8" borderId="14" xfId="24" applyNumberFormat="1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166" fontId="3" fillId="9" borderId="9" xfId="24" applyNumberFormat="1" applyFont="1" applyFill="1" applyBorder="1" applyAlignment="1" applyProtection="1">
      <alignment horizontal="center" vertical="center" wrapText="1"/>
      <protection locked="0"/>
    </xf>
    <xf numFmtId="166" fontId="7" fillId="9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9" xfId="0" applyFont="1" applyFill="1" applyBorder="1" applyAlignment="1" applyProtection="1">
      <alignment vertical="center" wrapText="1"/>
      <protection locked="0"/>
    </xf>
    <xf numFmtId="166" fontId="7" fillId="10" borderId="9" xfId="24" applyNumberFormat="1" applyFont="1" applyFill="1" applyBorder="1" applyAlignment="1" applyProtection="1">
      <alignment horizontal="center" vertical="center" wrapText="1"/>
      <protection locked="0"/>
    </xf>
    <xf numFmtId="49" fontId="7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 wrapText="1"/>
      <protection locked="0"/>
    </xf>
    <xf numFmtId="166" fontId="7" fillId="10" borderId="7" xfId="24" applyNumberFormat="1" applyFont="1" applyFill="1" applyBorder="1" applyAlignment="1" applyProtection="1">
      <alignment horizontal="center" vertical="center" wrapText="1"/>
      <protection locked="0"/>
    </xf>
    <xf numFmtId="49" fontId="9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vertical="center" wrapText="1"/>
      <protection locked="0"/>
    </xf>
    <xf numFmtId="166" fontId="7" fillId="10" borderId="8" xfId="24" applyNumberFormat="1" applyFont="1" applyFill="1" applyBorder="1" applyAlignment="1" applyProtection="1">
      <alignment horizontal="center" vertical="center" wrapText="1"/>
      <protection locked="0"/>
    </xf>
    <xf numFmtId="49" fontId="11" fillId="10" borderId="9" xfId="0" applyNumberFormat="1" applyFont="1" applyFill="1" applyBorder="1" applyAlignment="1" applyProtection="1">
      <alignment horizontal="center" vertical="center" wrapText="1"/>
      <protection locked="0"/>
    </xf>
    <xf numFmtId="166" fontId="3" fillId="11" borderId="13" xfId="24" applyNumberFormat="1" applyFont="1" applyFill="1" applyBorder="1" applyAlignment="1">
      <alignment horizontal="center" vertical="center" wrapText="1"/>
    </xf>
    <xf numFmtId="166" fontId="7" fillId="11" borderId="8" xfId="24" applyNumberFormat="1" applyFont="1" applyFill="1" applyBorder="1" applyAlignment="1" applyProtection="1">
      <alignment horizontal="center" vertical="center" wrapText="1"/>
      <protection locked="0"/>
    </xf>
    <xf numFmtId="166" fontId="7" fillId="12" borderId="9" xfId="24" applyNumberFormat="1" applyFont="1" applyFill="1" applyBorder="1" applyAlignment="1">
      <alignment horizontal="center" vertical="center" wrapText="1"/>
    </xf>
    <xf numFmtId="166" fontId="7" fillId="13" borderId="17" xfId="24" applyNumberFormat="1" applyFont="1" applyFill="1" applyBorder="1" applyAlignment="1">
      <alignment horizontal="center" vertical="center" wrapText="1"/>
    </xf>
    <xf numFmtId="166" fontId="7" fillId="13" borderId="18" xfId="24" applyNumberFormat="1" applyFont="1" applyFill="1" applyBorder="1" applyAlignment="1" applyProtection="1">
      <alignment horizontal="center" vertical="center" wrapText="1"/>
      <protection locked="0"/>
    </xf>
    <xf numFmtId="167" fontId="3" fillId="0" borderId="26" xfId="0" applyNumberFormat="1" applyFont="1" applyBorder="1" applyAlignment="1">
      <alignment horizontal="left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25">
    <cellStyle name="Excel_BuiltIn_Акцент2" xfId="1" xr:uid="{00000000-0005-0000-0000-000000000000}"/>
    <cellStyle name="Normal" xfId="2" xr:uid="{00000000-0005-0000-0000-000001000000}"/>
    <cellStyle name="Гиперссылка" xfId="3" builtinId="8"/>
    <cellStyle name="Обычный" xfId="0" builtinId="0"/>
    <cellStyle name="Обычный 10" xfId="4" xr:uid="{00000000-0005-0000-0000-000004000000}"/>
    <cellStyle name="Обычный 11" xfId="5" xr:uid="{00000000-0005-0000-0000-000005000000}"/>
    <cellStyle name="Обычный 12" xfId="6" xr:uid="{00000000-0005-0000-0000-000006000000}"/>
    <cellStyle name="Обычный 13" xfId="7" xr:uid="{00000000-0005-0000-0000-000007000000}"/>
    <cellStyle name="Обычный 14" xfId="8" xr:uid="{00000000-0005-0000-0000-000008000000}"/>
    <cellStyle name="Обычный 15" xfId="9" xr:uid="{00000000-0005-0000-0000-000009000000}"/>
    <cellStyle name="Обычный 16" xfId="10" xr:uid="{00000000-0005-0000-0000-00000A000000}"/>
    <cellStyle name="Обычный 17" xfId="11" xr:uid="{00000000-0005-0000-0000-00000B000000}"/>
    <cellStyle name="Обычный 18" xfId="12" xr:uid="{00000000-0005-0000-0000-00000C000000}"/>
    <cellStyle name="Обычный 19" xfId="13" xr:uid="{00000000-0005-0000-0000-00000D000000}"/>
    <cellStyle name="Обычный 2" xfId="14" xr:uid="{00000000-0005-0000-0000-00000E000000}"/>
    <cellStyle name="Обычный 20" xfId="15" xr:uid="{00000000-0005-0000-0000-00000F000000}"/>
    <cellStyle name="Обычный 21" xfId="16" xr:uid="{00000000-0005-0000-0000-000010000000}"/>
    <cellStyle name="Обычный 3" xfId="17" xr:uid="{00000000-0005-0000-0000-000011000000}"/>
    <cellStyle name="Обычный 4" xfId="18" xr:uid="{00000000-0005-0000-0000-000012000000}"/>
    <cellStyle name="Обычный 5" xfId="19" xr:uid="{00000000-0005-0000-0000-000013000000}"/>
    <cellStyle name="Обычный 6" xfId="20" xr:uid="{00000000-0005-0000-0000-000014000000}"/>
    <cellStyle name="Обычный 7" xfId="21" xr:uid="{00000000-0005-0000-0000-000015000000}"/>
    <cellStyle name="Обычный 8" xfId="22" xr:uid="{00000000-0005-0000-0000-000016000000}"/>
    <cellStyle name="Обычный 9" xfId="23" xr:uid="{00000000-0005-0000-0000-000017000000}"/>
    <cellStyle name="Финансовый 2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E2A325F57B7A8464CD6A39565291F9A6190EB43297432CFDEC66C988214870B84DF015B41F3313679BA7F913F79C975F2BDA4765497F751k7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43"/>
  <sheetViews>
    <sheetView showZeros="0" tabSelected="1" zoomScale="80" zoomScaleNormal="80" workbookViewId="0">
      <pane ySplit="7" topLeftCell="A134" activePane="bottomLeft" state="frozen"/>
      <selection pane="bottomLeft" activeCell="B143" sqref="B143:E143"/>
    </sheetView>
  </sheetViews>
  <sheetFormatPr defaultRowHeight="15.75" x14ac:dyDescent="0.25"/>
  <cols>
    <col min="1" max="1" width="39" style="1" customWidth="1"/>
    <col min="2" max="2" width="80.140625" style="1" customWidth="1"/>
    <col min="3" max="3" width="14" style="1" customWidth="1"/>
    <col min="4" max="4" width="14.7109375" style="1" customWidth="1"/>
    <col min="5" max="5" width="14.28515625" style="1" customWidth="1"/>
    <col min="6" max="6" width="10" style="1" customWidth="1"/>
    <col min="7" max="7" width="11" style="1" customWidth="1"/>
    <col min="8" max="254" width="9.140625" style="1" customWidth="1"/>
  </cols>
  <sheetData>
    <row r="1" spans="1:7" ht="20.25" x14ac:dyDescent="0.25">
      <c r="A1" s="143" t="s">
        <v>0</v>
      </c>
      <c r="B1" s="143"/>
      <c r="C1" s="143"/>
      <c r="D1" s="143"/>
      <c r="E1" s="143"/>
      <c r="F1" s="143"/>
      <c r="G1" s="143"/>
    </row>
    <row r="2" spans="1:7" ht="18.75" x14ac:dyDescent="0.25">
      <c r="A2" s="144" t="s">
        <v>271</v>
      </c>
      <c r="B2" s="144"/>
      <c r="C2" s="144"/>
      <c r="D2" s="144"/>
      <c r="E2" s="144"/>
      <c r="F2" s="144"/>
      <c r="G2" s="144"/>
    </row>
    <row r="3" spans="1:7" x14ac:dyDescent="0.25">
      <c r="A3" s="2"/>
      <c r="B3" s="3"/>
      <c r="C3" s="4"/>
      <c r="D3" s="4"/>
      <c r="E3" s="5"/>
      <c r="F3" s="5"/>
    </row>
    <row r="4" spans="1:7" ht="94.5" x14ac:dyDescent="0.25">
      <c r="A4" s="6" t="s">
        <v>1</v>
      </c>
      <c r="B4" s="7" t="s">
        <v>2</v>
      </c>
      <c r="C4" s="6" t="s">
        <v>3</v>
      </c>
      <c r="D4" s="8" t="s">
        <v>267</v>
      </c>
      <c r="E4" s="8" t="s">
        <v>4</v>
      </c>
      <c r="F4" s="9" t="s">
        <v>5</v>
      </c>
      <c r="G4" s="10" t="s">
        <v>268</v>
      </c>
    </row>
    <row r="5" spans="1:7" x14ac:dyDescent="0.25">
      <c r="A5" s="11">
        <v>1</v>
      </c>
      <c r="B5" s="12">
        <v>2</v>
      </c>
      <c r="C5" s="13" t="s">
        <v>6</v>
      </c>
      <c r="D5" s="13" t="s">
        <v>7</v>
      </c>
      <c r="E5" s="14">
        <v>5</v>
      </c>
      <c r="F5" s="15">
        <v>6</v>
      </c>
      <c r="G5" s="16">
        <v>7</v>
      </c>
    </row>
    <row r="6" spans="1:7" x14ac:dyDescent="0.25">
      <c r="A6" s="17"/>
      <c r="B6" s="18" t="s">
        <v>8</v>
      </c>
      <c r="C6" s="19"/>
      <c r="D6" s="19"/>
      <c r="E6" s="20"/>
      <c r="F6" s="20"/>
      <c r="G6" s="21"/>
    </row>
    <row r="7" spans="1:7" x14ac:dyDescent="0.25">
      <c r="A7" s="22" t="s">
        <v>9</v>
      </c>
      <c r="B7" s="23" t="s">
        <v>10</v>
      </c>
      <c r="C7" s="24">
        <f>C8+C23</f>
        <v>1182670</v>
      </c>
      <c r="D7" s="24">
        <f>D8+D23</f>
        <v>765306.70000000007</v>
      </c>
      <c r="E7" s="24">
        <f>E8+E23</f>
        <v>737208.97</v>
      </c>
      <c r="F7" s="24">
        <f t="shared" ref="F7:F53" si="0">IF(C7&gt;0,E7/C7*100,0)</f>
        <v>62.334291898839069</v>
      </c>
      <c r="G7" s="24">
        <f t="shared" ref="G7:G39" si="1">IF(D7&gt;0,E7/D7*100,0)</f>
        <v>96.328566050708815</v>
      </c>
    </row>
    <row r="8" spans="1:7" x14ac:dyDescent="0.25">
      <c r="A8" s="133"/>
      <c r="B8" s="134" t="s">
        <v>11</v>
      </c>
      <c r="C8" s="135">
        <f>SUM(C9+C11+C12+C17+C20)</f>
        <v>1103033.2</v>
      </c>
      <c r="D8" s="135">
        <f>D9+D12+D17+D20+D11</f>
        <v>705089.8</v>
      </c>
      <c r="E8" s="135">
        <f>E9+E12+E17+E20+E11</f>
        <v>645625.97</v>
      </c>
      <c r="F8" s="135">
        <f t="shared" si="0"/>
        <v>58.531871026184888</v>
      </c>
      <c r="G8" s="135">
        <f t="shared" si="1"/>
        <v>91.56648841041239</v>
      </c>
    </row>
    <row r="9" spans="1:7" x14ac:dyDescent="0.25">
      <c r="A9" s="26" t="s">
        <v>12</v>
      </c>
      <c r="B9" s="27" t="s">
        <v>13</v>
      </c>
      <c r="C9" s="28">
        <f>C10</f>
        <v>636290.5</v>
      </c>
      <c r="D9" s="28">
        <f>D10</f>
        <v>454533.1</v>
      </c>
      <c r="E9" s="28">
        <f>E10</f>
        <v>414203.9</v>
      </c>
      <c r="F9" s="29">
        <f t="shared" si="0"/>
        <v>65.096665752513999</v>
      </c>
      <c r="G9" s="28">
        <f t="shared" si="1"/>
        <v>91.127334840960984</v>
      </c>
    </row>
    <row r="10" spans="1:7" s="1" customFormat="1" x14ac:dyDescent="0.25">
      <c r="A10" s="30" t="s">
        <v>14</v>
      </c>
      <c r="B10" s="31" t="s">
        <v>15</v>
      </c>
      <c r="C10" s="32">
        <v>636290.5</v>
      </c>
      <c r="D10" s="32">
        <v>454533.1</v>
      </c>
      <c r="E10" s="33">
        <v>414203.9</v>
      </c>
      <c r="F10" s="33">
        <f t="shared" si="0"/>
        <v>65.096665752513999</v>
      </c>
      <c r="G10" s="28">
        <f t="shared" si="1"/>
        <v>91.127334840960984</v>
      </c>
    </row>
    <row r="11" spans="1:7" s="1" customFormat="1" ht="31.5" x14ac:dyDescent="0.25">
      <c r="A11" s="34" t="s">
        <v>16</v>
      </c>
      <c r="B11" s="35" t="s">
        <v>17</v>
      </c>
      <c r="C11" s="36">
        <v>54396</v>
      </c>
      <c r="D11" s="36">
        <v>40159.800000000003</v>
      </c>
      <c r="E11" s="36">
        <v>35730.400000000001</v>
      </c>
      <c r="F11" s="33">
        <f t="shared" si="0"/>
        <v>65.685712184719463</v>
      </c>
      <c r="G11" s="28">
        <f t="shared" si="1"/>
        <v>88.97056260240339</v>
      </c>
    </row>
    <row r="12" spans="1:7" s="1" customFormat="1" x14ac:dyDescent="0.25">
      <c r="A12" s="34" t="s">
        <v>18</v>
      </c>
      <c r="B12" s="37" t="s">
        <v>19</v>
      </c>
      <c r="C12" s="36">
        <f>SUM(C13:C16)</f>
        <v>151069.4</v>
      </c>
      <c r="D12" s="36">
        <f>SUM(D13:D16)</f>
        <v>113045.5</v>
      </c>
      <c r="E12" s="36">
        <f>SUM(E13:E16)</f>
        <v>119392.97</v>
      </c>
      <c r="F12" s="33">
        <f t="shared" si="0"/>
        <v>79.031868796725206</v>
      </c>
      <c r="G12" s="28">
        <f t="shared" si="1"/>
        <v>105.61496919382019</v>
      </c>
    </row>
    <row r="13" spans="1:7" s="1" customFormat="1" ht="31.5" x14ac:dyDescent="0.25">
      <c r="A13" s="38" t="s">
        <v>20</v>
      </c>
      <c r="B13" s="39" t="s">
        <v>21</v>
      </c>
      <c r="C13" s="32">
        <v>128398.8</v>
      </c>
      <c r="D13" s="32">
        <v>95870.1</v>
      </c>
      <c r="E13" s="32">
        <v>101194.6</v>
      </c>
      <c r="F13" s="33">
        <f t="shared" si="0"/>
        <v>78.812730337043647</v>
      </c>
      <c r="G13" s="28">
        <f t="shared" si="1"/>
        <v>105.55386924599016</v>
      </c>
    </row>
    <row r="14" spans="1:7" s="1" customFormat="1" x14ac:dyDescent="0.25">
      <c r="A14" s="30" t="s">
        <v>22</v>
      </c>
      <c r="B14" s="31" t="s">
        <v>23</v>
      </c>
      <c r="C14" s="32"/>
      <c r="D14" s="32">
        <v>0</v>
      </c>
      <c r="E14" s="32">
        <v>59.17</v>
      </c>
      <c r="F14" s="33">
        <f t="shared" si="0"/>
        <v>0</v>
      </c>
      <c r="G14" s="28">
        <f t="shared" si="1"/>
        <v>0</v>
      </c>
    </row>
    <row r="15" spans="1:7" s="1" customFormat="1" x14ac:dyDescent="0.25">
      <c r="A15" s="30" t="s">
        <v>24</v>
      </c>
      <c r="B15" s="31" t="s">
        <v>25</v>
      </c>
      <c r="C15" s="32">
        <v>6164.5</v>
      </c>
      <c r="D15" s="32">
        <v>6164.5</v>
      </c>
      <c r="E15" s="32">
        <v>7568.7</v>
      </c>
      <c r="F15" s="33">
        <f t="shared" si="0"/>
        <v>122.77881417795442</v>
      </c>
      <c r="G15" s="28">
        <f t="shared" si="1"/>
        <v>122.77881417795442</v>
      </c>
    </row>
    <row r="16" spans="1:7" s="1" customFormat="1" ht="31.5" x14ac:dyDescent="0.25">
      <c r="A16" s="30" t="s">
        <v>26</v>
      </c>
      <c r="B16" s="31" t="s">
        <v>255</v>
      </c>
      <c r="C16" s="32">
        <v>16506.099999999999</v>
      </c>
      <c r="D16" s="32">
        <v>11010.9</v>
      </c>
      <c r="E16" s="32">
        <v>10570.5</v>
      </c>
      <c r="F16" s="33">
        <f t="shared" si="0"/>
        <v>64.039960984121024</v>
      </c>
      <c r="G16" s="28">
        <f t="shared" si="1"/>
        <v>96.000326948750796</v>
      </c>
    </row>
    <row r="17" spans="1:7" s="1" customFormat="1" x14ac:dyDescent="0.25">
      <c r="A17" s="34" t="s">
        <v>27</v>
      </c>
      <c r="B17" s="37" t="s">
        <v>28</v>
      </c>
      <c r="C17" s="36">
        <f>SUM(C18:C19)</f>
        <v>225486.80000000002</v>
      </c>
      <c r="D17" s="36">
        <f>SUM(D18:D19)</f>
        <v>71814.600000000006</v>
      </c>
      <c r="E17" s="36">
        <f>SUM(E18:E19)</f>
        <v>54329.5</v>
      </c>
      <c r="F17" s="33">
        <f t="shared" si="0"/>
        <v>24.094315055249353</v>
      </c>
      <c r="G17" s="28">
        <f t="shared" si="1"/>
        <v>75.65244393201381</v>
      </c>
    </row>
    <row r="18" spans="1:7" s="1" customFormat="1" x14ac:dyDescent="0.25">
      <c r="A18" s="30" t="s">
        <v>29</v>
      </c>
      <c r="B18" s="31" t="s">
        <v>30</v>
      </c>
      <c r="C18" s="32">
        <v>80087.600000000006</v>
      </c>
      <c r="D18" s="32">
        <v>16493.099999999999</v>
      </c>
      <c r="E18" s="32">
        <v>5579.5</v>
      </c>
      <c r="F18" s="33">
        <f t="shared" si="0"/>
        <v>6.9667464126781171</v>
      </c>
      <c r="G18" s="28">
        <f t="shared" si="1"/>
        <v>33.829298312627706</v>
      </c>
    </row>
    <row r="19" spans="1:7" s="1" customFormat="1" x14ac:dyDescent="0.25">
      <c r="A19" s="30" t="s">
        <v>31</v>
      </c>
      <c r="B19" s="31" t="s">
        <v>32</v>
      </c>
      <c r="C19" s="32">
        <v>145399.20000000001</v>
      </c>
      <c r="D19" s="32">
        <v>55321.5</v>
      </c>
      <c r="E19" s="32">
        <v>48750</v>
      </c>
      <c r="F19" s="33">
        <f t="shared" si="0"/>
        <v>33.528382549560106</v>
      </c>
      <c r="G19" s="28">
        <f t="shared" si="1"/>
        <v>88.121254846669018</v>
      </c>
    </row>
    <row r="20" spans="1:7" s="1" customFormat="1" x14ac:dyDescent="0.25">
      <c r="A20" s="34" t="s">
        <v>33</v>
      </c>
      <c r="B20" s="37" t="s">
        <v>34</v>
      </c>
      <c r="C20" s="36">
        <f>SUM(C21:C22)</f>
        <v>35790.5</v>
      </c>
      <c r="D20" s="36">
        <f>SUM(D21:D22)</f>
        <v>25536.799999999999</v>
      </c>
      <c r="E20" s="36">
        <f>SUM(E21:E22)</f>
        <v>21969.200000000001</v>
      </c>
      <c r="F20" s="33">
        <f t="shared" si="0"/>
        <v>61.382769170589967</v>
      </c>
      <c r="G20" s="28">
        <f t="shared" si="1"/>
        <v>86.029573008364395</v>
      </c>
    </row>
    <row r="21" spans="1:7" s="1" customFormat="1" ht="31.5" x14ac:dyDescent="0.25">
      <c r="A21" s="30" t="s">
        <v>35</v>
      </c>
      <c r="B21" s="31" t="s">
        <v>36</v>
      </c>
      <c r="C21" s="32">
        <v>35740.5</v>
      </c>
      <c r="D21" s="32">
        <v>25496.799999999999</v>
      </c>
      <c r="E21" s="32">
        <v>21934.2</v>
      </c>
      <c r="F21" s="33">
        <f t="shared" si="0"/>
        <v>61.370713896000339</v>
      </c>
      <c r="G21" s="28">
        <f t="shared" si="1"/>
        <v>86.027266166734648</v>
      </c>
    </row>
    <row r="22" spans="1:7" s="1" customFormat="1" ht="31.5" x14ac:dyDescent="0.25">
      <c r="A22" s="30" t="s">
        <v>37</v>
      </c>
      <c r="B22" s="31" t="s">
        <v>38</v>
      </c>
      <c r="C22" s="32">
        <v>50</v>
      </c>
      <c r="D22" s="32">
        <v>40</v>
      </c>
      <c r="E22" s="32">
        <v>35</v>
      </c>
      <c r="F22" s="33">
        <f t="shared" si="0"/>
        <v>70</v>
      </c>
      <c r="G22" s="28">
        <f t="shared" si="1"/>
        <v>87.5</v>
      </c>
    </row>
    <row r="23" spans="1:7" s="40" customFormat="1" x14ac:dyDescent="0.25">
      <c r="A23" s="136"/>
      <c r="B23" s="128" t="s">
        <v>39</v>
      </c>
      <c r="C23" s="129">
        <f>C24+C35+C36+C37+C41+C59</f>
        <v>79636.799999999988</v>
      </c>
      <c r="D23" s="129">
        <f>D24+D35+D36+D37+D41+D59</f>
        <v>60216.899999999994</v>
      </c>
      <c r="E23" s="129">
        <f>E24+E35+E36+E37+E41+E59</f>
        <v>91583</v>
      </c>
      <c r="F23" s="129">
        <f t="shared" si="0"/>
        <v>115.00085387659978</v>
      </c>
      <c r="G23" s="135">
        <f t="shared" si="1"/>
        <v>152.08853328550623</v>
      </c>
    </row>
    <row r="24" spans="1:7" ht="31.5" x14ac:dyDescent="0.25">
      <c r="A24" s="26" t="s">
        <v>40</v>
      </c>
      <c r="B24" s="27" t="s">
        <v>41</v>
      </c>
      <c r="C24" s="28">
        <f>SUM(C25:C32)</f>
        <v>44872.7</v>
      </c>
      <c r="D24" s="28">
        <f>SUM(D25:D32)</f>
        <v>33702.300000000003</v>
      </c>
      <c r="E24" s="28">
        <f>SUM(E25:E32)</f>
        <v>41315.5</v>
      </c>
      <c r="F24" s="33">
        <f t="shared" si="0"/>
        <v>92.072685619541502</v>
      </c>
      <c r="G24" s="28">
        <f t="shared" si="1"/>
        <v>122.58955620239567</v>
      </c>
    </row>
    <row r="25" spans="1:7" ht="47.25" x14ac:dyDescent="0.25">
      <c r="A25" s="38" t="s">
        <v>42</v>
      </c>
      <c r="B25" s="39" t="s">
        <v>43</v>
      </c>
      <c r="C25" s="33"/>
      <c r="D25" s="33"/>
      <c r="E25" s="33"/>
      <c r="F25" s="33">
        <f t="shared" si="0"/>
        <v>0</v>
      </c>
      <c r="G25" s="28">
        <f t="shared" si="1"/>
        <v>0</v>
      </c>
    </row>
    <row r="26" spans="1:7" s="1" customFormat="1" ht="63" x14ac:dyDescent="0.25">
      <c r="A26" s="30" t="s">
        <v>44</v>
      </c>
      <c r="B26" s="31" t="s">
        <v>45</v>
      </c>
      <c r="C26" s="33">
        <v>18237.099999999999</v>
      </c>
      <c r="D26" s="33">
        <v>13677.7</v>
      </c>
      <c r="E26" s="33">
        <v>10474.1</v>
      </c>
      <c r="F26" s="33">
        <f t="shared" si="0"/>
        <v>57.432925190956908</v>
      </c>
      <c r="G26" s="28">
        <f t="shared" si="1"/>
        <v>76.577933424479255</v>
      </c>
    </row>
    <row r="27" spans="1:7" s="1" customFormat="1" ht="63" x14ac:dyDescent="0.25">
      <c r="A27" s="30" t="s">
        <v>46</v>
      </c>
      <c r="B27" s="31" t="s">
        <v>47</v>
      </c>
      <c r="C27" s="32">
        <v>1690.9</v>
      </c>
      <c r="D27" s="32">
        <v>1268.0999999999999</v>
      </c>
      <c r="E27" s="32">
        <v>3099.4</v>
      </c>
      <c r="F27" s="33">
        <f t="shared" si="0"/>
        <v>183.29883493997278</v>
      </c>
      <c r="G27" s="28" t="s">
        <v>257</v>
      </c>
    </row>
    <row r="28" spans="1:7" s="1" customFormat="1" ht="78.75" x14ac:dyDescent="0.25">
      <c r="A28" s="30" t="s">
        <v>48</v>
      </c>
      <c r="B28" s="31" t="s">
        <v>49</v>
      </c>
      <c r="C28" s="32">
        <v>797.1</v>
      </c>
      <c r="D28" s="32">
        <v>597.6</v>
      </c>
      <c r="E28" s="32">
        <v>593.9</v>
      </c>
      <c r="F28" s="33">
        <f t="shared" si="0"/>
        <v>74.507590013800012</v>
      </c>
      <c r="G28" s="28">
        <f t="shared" si="1"/>
        <v>99.380856760374826</v>
      </c>
    </row>
    <row r="29" spans="1:7" s="1" customFormat="1" ht="31.5" x14ac:dyDescent="0.25">
      <c r="A29" s="30" t="s">
        <v>50</v>
      </c>
      <c r="B29" s="31" t="s">
        <v>51</v>
      </c>
      <c r="C29" s="32">
        <v>14887.2</v>
      </c>
      <c r="D29" s="32">
        <v>11160</v>
      </c>
      <c r="E29" s="32">
        <v>19723.599999999999</v>
      </c>
      <c r="F29" s="33">
        <f t="shared" si="0"/>
        <v>132.48696867107313</v>
      </c>
      <c r="G29" s="28" t="s">
        <v>257</v>
      </c>
    </row>
    <row r="30" spans="1:7" s="1" customFormat="1" ht="31.5" x14ac:dyDescent="0.25">
      <c r="A30" s="38" t="s">
        <v>52</v>
      </c>
      <c r="B30" s="39" t="s">
        <v>53</v>
      </c>
      <c r="C30" s="32">
        <v>68.2</v>
      </c>
      <c r="D30" s="32">
        <v>51.1</v>
      </c>
      <c r="E30" s="32">
        <v>50.9</v>
      </c>
      <c r="F30" s="33">
        <f t="shared" si="0"/>
        <v>74.633431085043995</v>
      </c>
      <c r="G30" s="28">
        <f t="shared" si="1"/>
        <v>99.60861056751466</v>
      </c>
    </row>
    <row r="31" spans="1:7" s="1" customFormat="1" x14ac:dyDescent="0.25">
      <c r="A31" s="30" t="s">
        <v>54</v>
      </c>
      <c r="B31" s="31" t="s">
        <v>55</v>
      </c>
      <c r="C31" s="32">
        <v>35.4</v>
      </c>
      <c r="D31" s="32">
        <v>35.4</v>
      </c>
      <c r="E31" s="32"/>
      <c r="F31" s="33">
        <f t="shared" si="0"/>
        <v>0</v>
      </c>
      <c r="G31" s="28">
        <f t="shared" si="1"/>
        <v>0</v>
      </c>
    </row>
    <row r="32" spans="1:7" s="40" customFormat="1" ht="78.75" x14ac:dyDescent="0.25">
      <c r="A32" s="34" t="s">
        <v>56</v>
      </c>
      <c r="B32" s="37" t="s">
        <v>57</v>
      </c>
      <c r="C32" s="36">
        <f>SUM(C33:C34)</f>
        <v>9156.7999999999993</v>
      </c>
      <c r="D32" s="36">
        <f>SUM(D33:D34)</f>
        <v>6912.4</v>
      </c>
      <c r="E32" s="36">
        <f>SUM(E33:E34)</f>
        <v>7373.6</v>
      </c>
      <c r="F32" s="28">
        <f t="shared" si="0"/>
        <v>80.525947929407664</v>
      </c>
      <c r="G32" s="28">
        <f t="shared" si="1"/>
        <v>106.67206758868122</v>
      </c>
    </row>
    <row r="33" spans="1:7" s="1" customFormat="1" ht="63" x14ac:dyDescent="0.25">
      <c r="A33" s="30" t="s">
        <v>58</v>
      </c>
      <c r="B33" s="31" t="s">
        <v>59</v>
      </c>
      <c r="C33" s="32">
        <v>6568.2</v>
      </c>
      <c r="D33" s="32">
        <v>4918.2</v>
      </c>
      <c r="E33" s="32">
        <v>5633.8</v>
      </c>
      <c r="F33" s="33">
        <f t="shared" si="0"/>
        <v>85.773880210712221</v>
      </c>
      <c r="G33" s="28">
        <f t="shared" si="1"/>
        <v>114.55003863201985</v>
      </c>
    </row>
    <row r="34" spans="1:7" s="1" customFormat="1" ht="94.5" x14ac:dyDescent="0.25">
      <c r="A34" s="30" t="s">
        <v>60</v>
      </c>
      <c r="B34" s="31" t="s">
        <v>61</v>
      </c>
      <c r="C34" s="32">
        <v>2588.6</v>
      </c>
      <c r="D34" s="32">
        <v>1994.2</v>
      </c>
      <c r="E34" s="32">
        <v>1739.8</v>
      </c>
      <c r="F34" s="33">
        <f t="shared" si="0"/>
        <v>67.210074943985163</v>
      </c>
      <c r="G34" s="28">
        <f t="shared" si="1"/>
        <v>87.243004713669634</v>
      </c>
    </row>
    <row r="35" spans="1:7" s="1" customFormat="1" ht="31.5" x14ac:dyDescent="0.25">
      <c r="A35" s="34" t="s">
        <v>62</v>
      </c>
      <c r="B35" s="37" t="s">
        <v>63</v>
      </c>
      <c r="C35" s="36">
        <v>5636.9</v>
      </c>
      <c r="D35" s="36">
        <v>4276.2</v>
      </c>
      <c r="E35" s="36">
        <v>8533.2999999999993</v>
      </c>
      <c r="F35" s="33">
        <f t="shared" si="0"/>
        <v>151.38285227696073</v>
      </c>
      <c r="G35" s="28" t="s">
        <v>257</v>
      </c>
    </row>
    <row r="36" spans="1:7" s="1" customFormat="1" ht="31.5" x14ac:dyDescent="0.25">
      <c r="A36" s="34" t="s">
        <v>64</v>
      </c>
      <c r="B36" s="37" t="s">
        <v>65</v>
      </c>
      <c r="C36" s="36">
        <v>3670.2</v>
      </c>
      <c r="D36" s="36">
        <v>3034.2</v>
      </c>
      <c r="E36" s="36">
        <v>11034.8</v>
      </c>
      <c r="F36" s="33" t="s">
        <v>76</v>
      </c>
      <c r="G36" s="28" t="s">
        <v>257</v>
      </c>
    </row>
    <row r="37" spans="1:7" s="1" customFormat="1" x14ac:dyDescent="0.25">
      <c r="A37" s="34" t="s">
        <v>66</v>
      </c>
      <c r="B37" s="37" t="s">
        <v>67</v>
      </c>
      <c r="C37" s="36">
        <f>SUM(C38:C40)</f>
        <v>20500</v>
      </c>
      <c r="D37" s="36">
        <f>SUM(D38:D40)</f>
        <v>14700</v>
      </c>
      <c r="E37" s="36">
        <f>SUM(E38:E40)</f>
        <v>16489.100000000002</v>
      </c>
      <c r="F37" s="33">
        <f t="shared" si="0"/>
        <v>80.43463414634148</v>
      </c>
      <c r="G37" s="28">
        <f t="shared" si="1"/>
        <v>112.17074829931974</v>
      </c>
    </row>
    <row r="38" spans="1:7" s="1" customFormat="1" ht="31.5" x14ac:dyDescent="0.25">
      <c r="A38" s="30" t="s">
        <v>68</v>
      </c>
      <c r="B38" s="31" t="s">
        <v>69</v>
      </c>
      <c r="C38" s="32">
        <v>11500</v>
      </c>
      <c r="D38" s="32">
        <v>8625</v>
      </c>
      <c r="E38" s="32">
        <v>7133.7</v>
      </c>
      <c r="F38" s="33">
        <f t="shared" si="0"/>
        <v>62.032173913043479</v>
      </c>
      <c r="G38" s="28">
        <f t="shared" si="1"/>
        <v>82.709565217391301</v>
      </c>
    </row>
    <row r="39" spans="1:7" s="1" customFormat="1" ht="63" x14ac:dyDescent="0.25">
      <c r="A39" s="30" t="s">
        <v>70</v>
      </c>
      <c r="B39" s="31" t="s">
        <v>71</v>
      </c>
      <c r="C39" s="32">
        <v>7500</v>
      </c>
      <c r="D39" s="32">
        <v>5625</v>
      </c>
      <c r="E39" s="32">
        <v>8481.2000000000007</v>
      </c>
      <c r="F39" s="33">
        <f t="shared" si="0"/>
        <v>113.08266666666668</v>
      </c>
      <c r="G39" s="28">
        <f t="shared" si="1"/>
        <v>150.77688888888889</v>
      </c>
    </row>
    <row r="40" spans="1:7" s="1" customFormat="1" ht="31.5" x14ac:dyDescent="0.25">
      <c r="A40" s="38" t="s">
        <v>72</v>
      </c>
      <c r="B40" s="39" t="s">
        <v>73</v>
      </c>
      <c r="C40" s="32">
        <v>1500</v>
      </c>
      <c r="D40" s="32">
        <v>450</v>
      </c>
      <c r="E40" s="32">
        <v>874.2</v>
      </c>
      <c r="F40" s="33">
        <f t="shared" si="0"/>
        <v>58.28</v>
      </c>
      <c r="G40" s="28" t="s">
        <v>257</v>
      </c>
    </row>
    <row r="41" spans="1:7" s="1" customFormat="1" ht="31.5" x14ac:dyDescent="0.25">
      <c r="A41" s="34" t="s">
        <v>74</v>
      </c>
      <c r="B41" s="37" t="s">
        <v>75</v>
      </c>
      <c r="C41" s="36">
        <f>SUM(C42:C58)</f>
        <v>2300</v>
      </c>
      <c r="D41" s="36">
        <f>SUM(D42:D58)</f>
        <v>1849.2</v>
      </c>
      <c r="E41" s="36">
        <f>SUM(E42:E58)</f>
        <v>12869.4</v>
      </c>
      <c r="F41" s="33" t="s">
        <v>76</v>
      </c>
      <c r="G41" s="28" t="s">
        <v>257</v>
      </c>
    </row>
    <row r="42" spans="1:7" s="1" customFormat="1" ht="63" x14ac:dyDescent="0.25">
      <c r="A42" s="41" t="s">
        <v>77</v>
      </c>
      <c r="B42" s="42" t="s">
        <v>78</v>
      </c>
      <c r="C42" s="32">
        <v>130</v>
      </c>
      <c r="D42" s="32">
        <v>116.2</v>
      </c>
      <c r="E42" s="32">
        <v>6.1</v>
      </c>
      <c r="F42" s="33">
        <f t="shared" si="0"/>
        <v>4.6923076923076925</v>
      </c>
      <c r="G42" s="28">
        <f t="shared" ref="G42:G52" si="2">IF(D42&gt;0,E42/D42*100,0)</f>
        <v>5.2495697074010321</v>
      </c>
    </row>
    <row r="43" spans="1:7" s="1" customFormat="1" ht="94.5" x14ac:dyDescent="0.25">
      <c r="A43" s="41" t="s">
        <v>79</v>
      </c>
      <c r="B43" s="42" t="s">
        <v>80</v>
      </c>
      <c r="C43" s="32">
        <v>280</v>
      </c>
      <c r="D43" s="32">
        <v>237.8</v>
      </c>
      <c r="E43" s="32">
        <v>67.3</v>
      </c>
      <c r="F43" s="33">
        <f t="shared" si="0"/>
        <v>24.035714285714285</v>
      </c>
      <c r="G43" s="28">
        <f t="shared" si="2"/>
        <v>28.301093355761143</v>
      </c>
    </row>
    <row r="44" spans="1:7" s="1" customFormat="1" ht="63" x14ac:dyDescent="0.25">
      <c r="A44" s="114" t="s">
        <v>81</v>
      </c>
      <c r="B44" s="115" t="s">
        <v>82</v>
      </c>
      <c r="C44" s="49">
        <v>150</v>
      </c>
      <c r="D44" s="32">
        <v>147</v>
      </c>
      <c r="E44" s="32">
        <v>11.3</v>
      </c>
      <c r="F44" s="33">
        <f t="shared" si="0"/>
        <v>7.5333333333333332</v>
      </c>
      <c r="G44" s="28">
        <f t="shared" si="2"/>
        <v>7.6870748299319738</v>
      </c>
    </row>
    <row r="45" spans="1:7" s="1" customFormat="1" ht="78.75" x14ac:dyDescent="0.25">
      <c r="A45" s="119" t="s">
        <v>83</v>
      </c>
      <c r="B45" s="120" t="s">
        <v>84</v>
      </c>
      <c r="C45" s="121">
        <v>50</v>
      </c>
      <c r="D45" s="113">
        <v>45.5</v>
      </c>
      <c r="E45" s="32">
        <v>1</v>
      </c>
      <c r="F45" s="33">
        <f t="shared" si="0"/>
        <v>2</v>
      </c>
      <c r="G45" s="28">
        <f t="shared" si="2"/>
        <v>2.197802197802198</v>
      </c>
    </row>
    <row r="46" spans="1:7" s="1" customFormat="1" ht="78.75" x14ac:dyDescent="0.25">
      <c r="A46" s="116" t="s">
        <v>85</v>
      </c>
      <c r="B46" s="117" t="s">
        <v>86</v>
      </c>
      <c r="C46" s="118">
        <v>100</v>
      </c>
      <c r="D46" s="32">
        <v>89</v>
      </c>
      <c r="E46" s="32">
        <v>6.5</v>
      </c>
      <c r="F46" s="33">
        <f t="shared" si="0"/>
        <v>6.5</v>
      </c>
      <c r="G46" s="28">
        <f t="shared" si="2"/>
        <v>7.3033707865168536</v>
      </c>
    </row>
    <row r="47" spans="1:7" s="1" customFormat="1" ht="63" x14ac:dyDescent="0.25">
      <c r="A47" s="41" t="s">
        <v>263</v>
      </c>
      <c r="B47" s="142" t="s">
        <v>265</v>
      </c>
      <c r="C47" s="118"/>
      <c r="D47" s="32"/>
      <c r="E47" s="32">
        <v>20</v>
      </c>
      <c r="F47" s="33"/>
      <c r="G47" s="28"/>
    </row>
    <row r="48" spans="1:7" s="1" customFormat="1" ht="78.75" x14ac:dyDescent="0.25">
      <c r="A48" s="41" t="s">
        <v>87</v>
      </c>
      <c r="B48" s="42" t="s">
        <v>88</v>
      </c>
      <c r="C48" s="32">
        <v>285</v>
      </c>
      <c r="D48" s="32">
        <v>228.1</v>
      </c>
      <c r="E48" s="32">
        <v>31.7</v>
      </c>
      <c r="F48" s="33">
        <f t="shared" si="0"/>
        <v>11.12280701754386</v>
      </c>
      <c r="G48" s="28">
        <f t="shared" si="2"/>
        <v>13.897413415168785</v>
      </c>
    </row>
    <row r="49" spans="1:7" s="1" customFormat="1" ht="94.5" x14ac:dyDescent="0.25">
      <c r="A49" s="41" t="s">
        <v>89</v>
      </c>
      <c r="B49" s="42" t="s">
        <v>90</v>
      </c>
      <c r="C49" s="32">
        <v>30</v>
      </c>
      <c r="D49" s="32">
        <v>13.5</v>
      </c>
      <c r="E49" s="32">
        <v>1.4</v>
      </c>
      <c r="F49" s="33">
        <f t="shared" si="0"/>
        <v>4.6666666666666661</v>
      </c>
      <c r="G49" s="28">
        <f t="shared" si="2"/>
        <v>10.37037037037037</v>
      </c>
    </row>
    <row r="50" spans="1:7" s="1" customFormat="1" ht="78.75" x14ac:dyDescent="0.25">
      <c r="A50" s="41" t="s">
        <v>91</v>
      </c>
      <c r="B50" s="42" t="s">
        <v>92</v>
      </c>
      <c r="C50" s="32">
        <v>30</v>
      </c>
      <c r="D50" s="32">
        <v>23.1</v>
      </c>
      <c r="E50" s="32">
        <v>5.8</v>
      </c>
      <c r="F50" s="33">
        <f t="shared" si="0"/>
        <v>19.333333333333332</v>
      </c>
      <c r="G50" s="28">
        <f t="shared" si="2"/>
        <v>25.108225108225106</v>
      </c>
    </row>
    <row r="51" spans="1:7" s="1" customFormat="1" ht="63" x14ac:dyDescent="0.25">
      <c r="A51" s="41" t="s">
        <v>93</v>
      </c>
      <c r="B51" s="42" t="s">
        <v>94</v>
      </c>
      <c r="C51" s="32">
        <v>160</v>
      </c>
      <c r="D51" s="32">
        <v>115.2</v>
      </c>
      <c r="E51" s="32">
        <v>37.700000000000003</v>
      </c>
      <c r="F51" s="33">
        <f t="shared" si="0"/>
        <v>23.562500000000004</v>
      </c>
      <c r="G51" s="28">
        <f t="shared" si="2"/>
        <v>32.72569444444445</v>
      </c>
    </row>
    <row r="52" spans="1:7" s="1" customFormat="1" ht="78.75" x14ac:dyDescent="0.25">
      <c r="A52" s="41" t="s">
        <v>95</v>
      </c>
      <c r="B52" s="42" t="s">
        <v>96</v>
      </c>
      <c r="C52" s="32">
        <v>660</v>
      </c>
      <c r="D52" s="32">
        <v>498</v>
      </c>
      <c r="E52" s="32">
        <v>434.2</v>
      </c>
      <c r="F52" s="33">
        <f t="shared" si="0"/>
        <v>65.787878787878782</v>
      </c>
      <c r="G52" s="28">
        <f t="shared" si="2"/>
        <v>87.188755020080322</v>
      </c>
    </row>
    <row r="53" spans="1:7" s="1" customFormat="1" ht="47.25" x14ac:dyDescent="0.25">
      <c r="A53" s="41" t="s">
        <v>97</v>
      </c>
      <c r="B53" s="43" t="s">
        <v>98</v>
      </c>
      <c r="C53" s="32">
        <v>60</v>
      </c>
      <c r="D53" s="32">
        <v>45</v>
      </c>
      <c r="E53" s="32">
        <v>88.4</v>
      </c>
      <c r="F53" s="33">
        <f t="shared" si="0"/>
        <v>147.33333333333334</v>
      </c>
      <c r="G53" s="28" t="s">
        <v>257</v>
      </c>
    </row>
    <row r="54" spans="1:7" s="1" customFormat="1" ht="47.25" x14ac:dyDescent="0.25">
      <c r="A54" s="41" t="s">
        <v>99</v>
      </c>
      <c r="B54" s="43" t="s">
        <v>100</v>
      </c>
      <c r="C54" s="32">
        <v>265</v>
      </c>
      <c r="D54" s="32">
        <v>211.2</v>
      </c>
      <c r="E54" s="32">
        <v>11054</v>
      </c>
      <c r="F54" s="33" t="s">
        <v>76</v>
      </c>
      <c r="G54" s="28" t="s">
        <v>257</v>
      </c>
    </row>
    <row r="55" spans="1:7" s="1" customFormat="1" ht="78.75" x14ac:dyDescent="0.25">
      <c r="A55" s="41" t="s">
        <v>256</v>
      </c>
      <c r="B55" s="44" t="s">
        <v>258</v>
      </c>
      <c r="C55" s="32"/>
      <c r="D55" s="32"/>
      <c r="E55" s="32">
        <v>46.4</v>
      </c>
      <c r="F55" s="33"/>
      <c r="G55" s="28"/>
    </row>
    <row r="56" spans="1:7" s="1" customFormat="1" ht="78.75" x14ac:dyDescent="0.25">
      <c r="A56" s="41" t="s">
        <v>264</v>
      </c>
      <c r="B56" s="142" t="s">
        <v>266</v>
      </c>
      <c r="C56" s="32"/>
      <c r="D56" s="32"/>
      <c r="E56" s="32">
        <v>282.60000000000002</v>
      </c>
      <c r="F56" s="33"/>
      <c r="G56" s="28"/>
    </row>
    <row r="57" spans="1:7" s="1" customFormat="1" ht="78.75" x14ac:dyDescent="0.25">
      <c r="A57" s="41" t="s">
        <v>101</v>
      </c>
      <c r="B57" s="44" t="s">
        <v>102</v>
      </c>
      <c r="C57" s="32"/>
      <c r="D57" s="32"/>
      <c r="E57" s="32">
        <v>382.7</v>
      </c>
      <c r="F57" s="33"/>
      <c r="G57" s="28"/>
    </row>
    <row r="58" spans="1:7" s="1" customFormat="1" ht="94.5" x14ac:dyDescent="0.25">
      <c r="A58" s="45" t="s">
        <v>103</v>
      </c>
      <c r="B58" s="46" t="s">
        <v>104</v>
      </c>
      <c r="C58" s="32">
        <v>100</v>
      </c>
      <c r="D58" s="32">
        <v>79.599999999999994</v>
      </c>
      <c r="E58" s="32">
        <v>392.3</v>
      </c>
      <c r="F58" s="33" t="s">
        <v>76</v>
      </c>
      <c r="G58" s="28" t="s">
        <v>76</v>
      </c>
    </row>
    <row r="59" spans="1:7" x14ac:dyDescent="0.25">
      <c r="A59" s="127" t="s">
        <v>105</v>
      </c>
      <c r="B59" s="128" t="s">
        <v>106</v>
      </c>
      <c r="C59" s="129">
        <f>SUM(C60:C62)</f>
        <v>2657</v>
      </c>
      <c r="D59" s="129">
        <f>SUM(D60:D62)</f>
        <v>2655</v>
      </c>
      <c r="E59" s="129">
        <f>SUM(E60:E62)</f>
        <v>1340.9</v>
      </c>
      <c r="F59" s="125">
        <f>IF(C59&gt;0,E59/C59*100,0)</f>
        <v>50.466691757621383</v>
      </c>
      <c r="G59" s="126">
        <f t="shared" ref="G59:G70" si="3">IF(D59&gt;0,E59/D59*100,0)</f>
        <v>50.504708097928443</v>
      </c>
    </row>
    <row r="60" spans="1:7" x14ac:dyDescent="0.25">
      <c r="A60" s="30" t="s">
        <v>107</v>
      </c>
      <c r="B60" s="31" t="s">
        <v>108</v>
      </c>
      <c r="C60" s="36"/>
      <c r="D60" s="36"/>
      <c r="E60" s="32">
        <v>35.700000000000003</v>
      </c>
      <c r="F60" s="33">
        <f t="shared" ref="F60:F70" si="4">IF(C60&gt;0,E60/C60*100,0)</f>
        <v>0</v>
      </c>
      <c r="G60" s="28">
        <f t="shared" si="3"/>
        <v>0</v>
      </c>
    </row>
    <row r="61" spans="1:7" ht="31.5" x14ac:dyDescent="0.25">
      <c r="A61" s="30" t="s">
        <v>109</v>
      </c>
      <c r="B61" s="31" t="s">
        <v>110</v>
      </c>
      <c r="C61" s="32">
        <v>8.3000000000000007</v>
      </c>
      <c r="D61" s="32">
        <v>6.3</v>
      </c>
      <c r="E61" s="32">
        <v>373.8</v>
      </c>
      <c r="F61" s="33" t="s">
        <v>76</v>
      </c>
      <c r="G61" s="28" t="s">
        <v>257</v>
      </c>
    </row>
    <row r="62" spans="1:7" x14ac:dyDescent="0.25">
      <c r="A62" s="47" t="s">
        <v>111</v>
      </c>
      <c r="B62" s="48" t="s">
        <v>112</v>
      </c>
      <c r="C62" s="49">
        <v>2648.7</v>
      </c>
      <c r="D62" s="49">
        <v>2648.7</v>
      </c>
      <c r="E62" s="49">
        <v>931.4</v>
      </c>
      <c r="F62" s="33">
        <f>IF(C62&gt;0,E62/C62*100,0)</f>
        <v>35.164420281647601</v>
      </c>
      <c r="G62" s="28">
        <f t="shared" si="3"/>
        <v>35.164420281647601</v>
      </c>
    </row>
    <row r="63" spans="1:7" s="40" customFormat="1" x14ac:dyDescent="0.25">
      <c r="A63" s="130" t="s">
        <v>113</v>
      </c>
      <c r="B63" s="131" t="s">
        <v>114</v>
      </c>
      <c r="C63" s="132">
        <f>C64+C69+C71+C70</f>
        <v>2927251.6000000006</v>
      </c>
      <c r="D63" s="132">
        <f>D64+D69+D71+D70</f>
        <v>2366465.2999999998</v>
      </c>
      <c r="E63" s="132">
        <f>E64+E69+E71+E70</f>
        <v>1973066.8</v>
      </c>
      <c r="F63" s="132">
        <f t="shared" si="4"/>
        <v>67.403389582227902</v>
      </c>
      <c r="G63" s="132">
        <f t="shared" si="3"/>
        <v>83.376113733846012</v>
      </c>
    </row>
    <row r="64" spans="1:7" ht="31.5" x14ac:dyDescent="0.25">
      <c r="A64" s="50" t="s">
        <v>115</v>
      </c>
      <c r="B64" s="51" t="s">
        <v>116</v>
      </c>
      <c r="C64" s="52">
        <f>SUM(C65:C68)</f>
        <v>2926589.0000000005</v>
      </c>
      <c r="D64" s="52">
        <f>SUM(D65:D68)</f>
        <v>2365802.6999999997</v>
      </c>
      <c r="E64" s="52">
        <f>SUM(E65:E68)</f>
        <v>1972077.4</v>
      </c>
      <c r="F64" s="53">
        <f t="shared" si="4"/>
        <v>67.384842900728444</v>
      </c>
      <c r="G64" s="52">
        <f t="shared" si="3"/>
        <v>83.357644320889491</v>
      </c>
    </row>
    <row r="65" spans="1:7" x14ac:dyDescent="0.25">
      <c r="A65" s="38" t="s">
        <v>117</v>
      </c>
      <c r="B65" s="54" t="s">
        <v>118</v>
      </c>
      <c r="C65" s="33">
        <v>546418.69999999995</v>
      </c>
      <c r="D65" s="33">
        <v>368833.3</v>
      </c>
      <c r="E65" s="33">
        <v>332404.7</v>
      </c>
      <c r="F65" s="53">
        <f t="shared" si="4"/>
        <v>60.833331655743116</v>
      </c>
      <c r="G65" s="52">
        <f t="shared" si="3"/>
        <v>90.123288759447703</v>
      </c>
    </row>
    <row r="66" spans="1:7" ht="31.5" x14ac:dyDescent="0.25">
      <c r="A66" s="38" t="s">
        <v>119</v>
      </c>
      <c r="B66" s="54" t="s">
        <v>120</v>
      </c>
      <c r="C66" s="33">
        <v>934213.4</v>
      </c>
      <c r="D66" s="33">
        <v>885343.6</v>
      </c>
      <c r="E66" s="33">
        <v>646289.69999999995</v>
      </c>
      <c r="F66" s="53">
        <f t="shared" si="4"/>
        <v>69.180093113629056</v>
      </c>
      <c r="G66" s="52">
        <f t="shared" si="3"/>
        <v>72.998743086864806</v>
      </c>
    </row>
    <row r="67" spans="1:7" x14ac:dyDescent="0.25">
      <c r="A67" s="38" t="s">
        <v>121</v>
      </c>
      <c r="B67" s="54" t="s">
        <v>122</v>
      </c>
      <c r="C67" s="33">
        <v>1357292.3</v>
      </c>
      <c r="D67" s="33">
        <v>1028532.2</v>
      </c>
      <c r="E67" s="33">
        <v>907695.7</v>
      </c>
      <c r="F67" s="53">
        <f t="shared" si="4"/>
        <v>66.875477006684562</v>
      </c>
      <c r="G67" s="52">
        <f t="shared" si="3"/>
        <v>88.251558871953634</v>
      </c>
    </row>
    <row r="68" spans="1:7" x14ac:dyDescent="0.25">
      <c r="A68" s="38" t="s">
        <v>253</v>
      </c>
      <c r="B68" s="39" t="s">
        <v>123</v>
      </c>
      <c r="C68" s="33">
        <v>88664.6</v>
      </c>
      <c r="D68" s="33">
        <v>83093.600000000006</v>
      </c>
      <c r="E68" s="33">
        <v>85687.3</v>
      </c>
      <c r="F68" s="53">
        <f t="shared" si="4"/>
        <v>96.642064589475396</v>
      </c>
      <c r="G68" s="52">
        <f t="shared" si="3"/>
        <v>103.12141970019351</v>
      </c>
    </row>
    <row r="69" spans="1:7" x14ac:dyDescent="0.25">
      <c r="A69" s="26" t="s">
        <v>254</v>
      </c>
      <c r="B69" s="27" t="s">
        <v>124</v>
      </c>
      <c r="C69" s="28">
        <v>2350.8000000000002</v>
      </c>
      <c r="D69" s="28">
        <v>2350.8000000000002</v>
      </c>
      <c r="E69" s="28">
        <v>2350.8000000000002</v>
      </c>
      <c r="F69" s="33">
        <f t="shared" si="4"/>
        <v>100</v>
      </c>
      <c r="G69" s="52">
        <f t="shared" si="3"/>
        <v>100</v>
      </c>
    </row>
    <row r="70" spans="1:7" ht="63" x14ac:dyDescent="0.25">
      <c r="A70" s="55" t="s">
        <v>125</v>
      </c>
      <c r="B70" s="56" t="s">
        <v>126</v>
      </c>
      <c r="C70" s="57">
        <v>3811.2</v>
      </c>
      <c r="D70" s="57">
        <v>3811.2</v>
      </c>
      <c r="E70" s="57">
        <v>4138</v>
      </c>
      <c r="F70" s="57">
        <f t="shared" si="4"/>
        <v>108.57472712006717</v>
      </c>
      <c r="G70" s="57">
        <f t="shared" si="3"/>
        <v>108.57472712006717</v>
      </c>
    </row>
    <row r="71" spans="1:7" ht="47.25" x14ac:dyDescent="0.25">
      <c r="A71" s="58" t="s">
        <v>127</v>
      </c>
      <c r="B71" s="56" t="s">
        <v>128</v>
      </c>
      <c r="C71" s="59">
        <v>-5499.4</v>
      </c>
      <c r="D71" s="59">
        <v>-5499.4</v>
      </c>
      <c r="E71" s="59">
        <v>-5499.4</v>
      </c>
      <c r="F71" s="59">
        <v>100</v>
      </c>
      <c r="G71" s="59">
        <v>100</v>
      </c>
    </row>
    <row r="72" spans="1:7" x14ac:dyDescent="0.25">
      <c r="A72" s="60" t="s">
        <v>129</v>
      </c>
      <c r="B72" s="61"/>
      <c r="C72" s="62">
        <f>C7+C63</f>
        <v>4109921.6000000006</v>
      </c>
      <c r="D72" s="62">
        <f>D7+D63</f>
        <v>3131772</v>
      </c>
      <c r="E72" s="62">
        <f>E7+E63</f>
        <v>2710275.77</v>
      </c>
      <c r="F72" s="62">
        <f>IF(C72&gt;0,E72/C72*100,0)</f>
        <v>65.944707315098171</v>
      </c>
      <c r="G72" s="63">
        <f t="shared" ref="G72:G133" si="5">IF(D72&gt;0,E72/D72*100,0)</f>
        <v>86.541286211129034</v>
      </c>
    </row>
    <row r="73" spans="1:7" x14ac:dyDescent="0.25">
      <c r="A73" s="64"/>
      <c r="B73" s="65"/>
      <c r="C73" s="66"/>
      <c r="D73" s="66"/>
      <c r="E73" s="66"/>
      <c r="F73" s="67"/>
      <c r="G73" s="52">
        <f t="shared" si="5"/>
        <v>0</v>
      </c>
    </row>
    <row r="74" spans="1:7" x14ac:dyDescent="0.25">
      <c r="A74" s="68"/>
      <c r="B74" s="69" t="s">
        <v>130</v>
      </c>
      <c r="C74" s="29"/>
      <c r="D74" s="29"/>
      <c r="E74" s="29"/>
      <c r="F74" s="70"/>
      <c r="G74" s="52">
        <f t="shared" si="5"/>
        <v>0</v>
      </c>
    </row>
    <row r="75" spans="1:7" x14ac:dyDescent="0.25">
      <c r="A75" s="71" t="s">
        <v>131</v>
      </c>
      <c r="B75" s="72" t="s">
        <v>132</v>
      </c>
      <c r="C75" s="139">
        <f>SUM(C76:C83)</f>
        <v>272888.09999999998</v>
      </c>
      <c r="D75" s="73">
        <f>SUM(D76:D83)</f>
        <v>195290.8</v>
      </c>
      <c r="E75" s="73">
        <f>SUM(E76:E83)</f>
        <v>148349.20000000001</v>
      </c>
      <c r="F75" s="74">
        <f t="shared" ref="F75:F136" si="6">IF(C75&gt;0,E75/C75*100,0)</f>
        <v>54.362649012543976</v>
      </c>
      <c r="G75" s="25">
        <f t="shared" si="5"/>
        <v>75.963230218730232</v>
      </c>
    </row>
    <row r="76" spans="1:7" ht="31.5" x14ac:dyDescent="0.25">
      <c r="A76" s="75" t="s">
        <v>133</v>
      </c>
      <c r="B76" s="76" t="s">
        <v>134</v>
      </c>
      <c r="C76" s="77">
        <v>4334.5</v>
      </c>
      <c r="D76" s="77">
        <v>4040.8</v>
      </c>
      <c r="E76" s="29">
        <v>3534.8</v>
      </c>
      <c r="F76" s="70">
        <f t="shared" si="6"/>
        <v>81.550351828353911</v>
      </c>
      <c r="G76" s="52">
        <f t="shared" si="5"/>
        <v>87.477727182736089</v>
      </c>
    </row>
    <row r="77" spans="1:7" ht="47.25" x14ac:dyDescent="0.25">
      <c r="A77" s="75" t="s">
        <v>135</v>
      </c>
      <c r="B77" s="76" t="s">
        <v>136</v>
      </c>
      <c r="C77" s="77">
        <v>4426.3</v>
      </c>
      <c r="D77" s="77">
        <v>3759.8</v>
      </c>
      <c r="E77" s="29">
        <v>3154.6</v>
      </c>
      <c r="F77" s="70">
        <f t="shared" si="6"/>
        <v>71.269457560490707</v>
      </c>
      <c r="G77" s="52">
        <f t="shared" si="5"/>
        <v>83.903399116974299</v>
      </c>
    </row>
    <row r="78" spans="1:7" ht="31.5" x14ac:dyDescent="0.25">
      <c r="A78" s="75" t="s">
        <v>137</v>
      </c>
      <c r="B78" s="76" t="s">
        <v>138</v>
      </c>
      <c r="C78" s="77">
        <v>113934.39999999999</v>
      </c>
      <c r="D78" s="77">
        <v>67664.2</v>
      </c>
      <c r="E78" s="78">
        <v>54467</v>
      </c>
      <c r="F78" s="70">
        <f t="shared" si="6"/>
        <v>47.805579350924745</v>
      </c>
      <c r="G78" s="52">
        <f t="shared" si="5"/>
        <v>80.496037786599118</v>
      </c>
    </row>
    <row r="79" spans="1:7" x14ac:dyDescent="0.25">
      <c r="A79" s="75" t="s">
        <v>139</v>
      </c>
      <c r="B79" s="76" t="s">
        <v>140</v>
      </c>
      <c r="C79" s="77">
        <v>19.3</v>
      </c>
      <c r="D79" s="77">
        <v>19.3</v>
      </c>
      <c r="E79" s="29"/>
      <c r="F79" s="70">
        <f t="shared" si="6"/>
        <v>0</v>
      </c>
      <c r="G79" s="52">
        <f t="shared" si="5"/>
        <v>0</v>
      </c>
    </row>
    <row r="80" spans="1:7" ht="31.5" x14ac:dyDescent="0.25">
      <c r="A80" s="75" t="s">
        <v>141</v>
      </c>
      <c r="B80" s="76" t="s">
        <v>142</v>
      </c>
      <c r="C80" s="77">
        <v>22958.1</v>
      </c>
      <c r="D80" s="77">
        <v>18326.7</v>
      </c>
      <c r="E80" s="29">
        <v>16552.8</v>
      </c>
      <c r="F80" s="70">
        <f t="shared" si="6"/>
        <v>72.100043122035359</v>
      </c>
      <c r="G80" s="52">
        <f t="shared" si="5"/>
        <v>90.32067966409663</v>
      </c>
    </row>
    <row r="81" spans="1:7" x14ac:dyDescent="0.25">
      <c r="A81" s="75" t="s">
        <v>143</v>
      </c>
      <c r="B81" s="76" t="s">
        <v>144</v>
      </c>
      <c r="C81" s="77">
        <v>7679.3</v>
      </c>
      <c r="D81" s="77">
        <v>7679.3</v>
      </c>
      <c r="E81" s="29">
        <v>7679.3</v>
      </c>
      <c r="F81" s="70">
        <f t="shared" si="6"/>
        <v>100</v>
      </c>
      <c r="G81" s="52">
        <f t="shared" si="5"/>
        <v>100</v>
      </c>
    </row>
    <row r="82" spans="1:7" x14ac:dyDescent="0.25">
      <c r="A82" s="75" t="s">
        <v>145</v>
      </c>
      <c r="B82" s="76" t="s">
        <v>146</v>
      </c>
      <c r="C82" s="77">
        <v>4440</v>
      </c>
      <c r="D82" s="77"/>
      <c r="E82" s="29"/>
      <c r="F82" s="70">
        <f t="shared" si="6"/>
        <v>0</v>
      </c>
      <c r="G82" s="52">
        <f t="shared" si="5"/>
        <v>0</v>
      </c>
    </row>
    <row r="83" spans="1:7" x14ac:dyDescent="0.25">
      <c r="A83" s="75" t="s">
        <v>147</v>
      </c>
      <c r="B83" s="76" t="s">
        <v>148</v>
      </c>
      <c r="C83" s="77">
        <v>115096.2</v>
      </c>
      <c r="D83" s="77">
        <v>93800.7</v>
      </c>
      <c r="E83" s="29">
        <v>62960.7</v>
      </c>
      <c r="F83" s="70">
        <f t="shared" si="6"/>
        <v>54.702674805944937</v>
      </c>
      <c r="G83" s="52">
        <f t="shared" si="5"/>
        <v>67.121780541083382</v>
      </c>
    </row>
    <row r="84" spans="1:7" x14ac:dyDescent="0.25">
      <c r="A84" s="71" t="s">
        <v>149</v>
      </c>
      <c r="B84" s="72" t="s">
        <v>150</v>
      </c>
      <c r="C84" s="73">
        <f>SUM(C85)</f>
        <v>2111.8000000000002</v>
      </c>
      <c r="D84" s="73">
        <f>SUM(D85)</f>
        <v>1285.9000000000001</v>
      </c>
      <c r="E84" s="73">
        <f>SUM(E85)</f>
        <v>1019.2</v>
      </c>
      <c r="F84" s="74">
        <f t="shared" si="6"/>
        <v>48.262146036556494</v>
      </c>
      <c r="G84" s="25">
        <f t="shared" si="5"/>
        <v>79.259662493195421</v>
      </c>
    </row>
    <row r="85" spans="1:7" x14ac:dyDescent="0.25">
      <c r="A85" s="79" t="s">
        <v>151</v>
      </c>
      <c r="B85" s="80" t="s">
        <v>152</v>
      </c>
      <c r="C85" s="77">
        <v>2111.8000000000002</v>
      </c>
      <c r="D85" s="77">
        <v>1285.9000000000001</v>
      </c>
      <c r="E85" s="29">
        <v>1019.2</v>
      </c>
      <c r="F85" s="70">
        <f t="shared" si="6"/>
        <v>48.262146036556494</v>
      </c>
      <c r="G85" s="52">
        <f t="shared" si="5"/>
        <v>79.259662493195421</v>
      </c>
    </row>
    <row r="86" spans="1:7" ht="31.5" x14ac:dyDescent="0.25">
      <c r="A86" s="71" t="s">
        <v>153</v>
      </c>
      <c r="B86" s="72" t="s">
        <v>154</v>
      </c>
      <c r="C86" s="73">
        <f>SUM(C87:C89)</f>
        <v>65690.100000000006</v>
      </c>
      <c r="D86" s="73">
        <f>SUM(D87:D89)</f>
        <v>50267.7</v>
      </c>
      <c r="E86" s="73">
        <f>SUM(E87:E89)</f>
        <v>40964.9</v>
      </c>
      <c r="F86" s="74">
        <f t="shared" si="6"/>
        <v>62.360842805841365</v>
      </c>
      <c r="G86" s="25">
        <f t="shared" si="5"/>
        <v>81.493483887267587</v>
      </c>
    </row>
    <row r="87" spans="1:7" x14ac:dyDescent="0.25">
      <c r="A87" s="75" t="s">
        <v>155</v>
      </c>
      <c r="B87" s="76" t="s">
        <v>156</v>
      </c>
      <c r="C87" s="77"/>
      <c r="D87" s="77"/>
      <c r="E87" s="29"/>
      <c r="F87" s="70">
        <f t="shared" si="6"/>
        <v>0</v>
      </c>
      <c r="G87" s="52">
        <f t="shared" si="5"/>
        <v>0</v>
      </c>
    </row>
    <row r="88" spans="1:7" x14ac:dyDescent="0.25">
      <c r="A88" s="75" t="s">
        <v>157</v>
      </c>
      <c r="B88" s="76" t="s">
        <v>158</v>
      </c>
      <c r="C88" s="77"/>
      <c r="D88" s="77"/>
      <c r="E88" s="29"/>
      <c r="F88" s="70">
        <f t="shared" si="6"/>
        <v>0</v>
      </c>
      <c r="G88" s="52">
        <f t="shared" si="5"/>
        <v>0</v>
      </c>
    </row>
    <row r="89" spans="1:7" ht="31.5" x14ac:dyDescent="0.25">
      <c r="A89" s="75" t="s">
        <v>159</v>
      </c>
      <c r="B89" s="76" t="s">
        <v>160</v>
      </c>
      <c r="C89" s="77">
        <v>65690.100000000006</v>
      </c>
      <c r="D89" s="77">
        <v>50267.7</v>
      </c>
      <c r="E89" s="29">
        <v>40964.9</v>
      </c>
      <c r="F89" s="70">
        <f t="shared" si="6"/>
        <v>62.360842805841365</v>
      </c>
      <c r="G89" s="52">
        <f t="shared" si="5"/>
        <v>81.493483887267587</v>
      </c>
    </row>
    <row r="90" spans="1:7" x14ac:dyDescent="0.25">
      <c r="A90" s="71" t="s">
        <v>161</v>
      </c>
      <c r="B90" s="72" t="s">
        <v>162</v>
      </c>
      <c r="C90" s="73">
        <f>SUM(C91,C92,C93,C94,C95,C96,C97)</f>
        <v>491214.1</v>
      </c>
      <c r="D90" s="73">
        <f t="shared" ref="D90:E90" si="7">SUM(D91,D92,D93,D94,D95,D96,D97)</f>
        <v>387429.4</v>
      </c>
      <c r="E90" s="73">
        <f t="shared" si="7"/>
        <v>280171.60000000003</v>
      </c>
      <c r="F90" s="74">
        <f t="shared" si="6"/>
        <v>57.036554936024849</v>
      </c>
      <c r="G90" s="25">
        <f t="shared" si="5"/>
        <v>72.315523808983002</v>
      </c>
    </row>
    <row r="91" spans="1:7" x14ac:dyDescent="0.25">
      <c r="A91" s="75" t="s">
        <v>163</v>
      </c>
      <c r="B91" s="76" t="s">
        <v>164</v>
      </c>
      <c r="C91" s="77">
        <v>2826.8</v>
      </c>
      <c r="D91" s="77">
        <v>2826.8</v>
      </c>
      <c r="E91" s="29">
        <v>2671.3</v>
      </c>
      <c r="F91" s="70">
        <f t="shared" si="6"/>
        <v>94.499080232064529</v>
      </c>
      <c r="G91" s="52">
        <f t="shared" si="5"/>
        <v>94.499080232064529</v>
      </c>
    </row>
    <row r="92" spans="1:7" x14ac:dyDescent="0.25">
      <c r="A92" s="75" t="s">
        <v>165</v>
      </c>
      <c r="B92" s="76" t="s">
        <v>166</v>
      </c>
      <c r="C92" s="77"/>
      <c r="D92" s="77"/>
      <c r="E92" s="29"/>
      <c r="F92" s="70">
        <f t="shared" si="6"/>
        <v>0</v>
      </c>
      <c r="G92" s="52">
        <f t="shared" si="5"/>
        <v>0</v>
      </c>
    </row>
    <row r="93" spans="1:7" x14ac:dyDescent="0.25">
      <c r="A93" s="75" t="s">
        <v>167</v>
      </c>
      <c r="B93" s="76" t="s">
        <v>168</v>
      </c>
      <c r="C93" s="77">
        <v>112447.9</v>
      </c>
      <c r="D93" s="77">
        <v>108299.8</v>
      </c>
      <c r="E93" s="29">
        <v>98248.4</v>
      </c>
      <c r="F93" s="70">
        <f t="shared" si="6"/>
        <v>87.372374228420441</v>
      </c>
      <c r="G93" s="52">
        <f t="shared" si="5"/>
        <v>90.718911761609888</v>
      </c>
    </row>
    <row r="94" spans="1:7" x14ac:dyDescent="0.25">
      <c r="A94" s="75" t="s">
        <v>169</v>
      </c>
      <c r="B94" s="76" t="s">
        <v>170</v>
      </c>
      <c r="C94" s="77"/>
      <c r="D94" s="77"/>
      <c r="E94" s="29"/>
      <c r="F94" s="70">
        <f t="shared" si="6"/>
        <v>0</v>
      </c>
      <c r="G94" s="52">
        <f t="shared" si="5"/>
        <v>0</v>
      </c>
    </row>
    <row r="95" spans="1:7" x14ac:dyDescent="0.25">
      <c r="A95" s="75" t="s">
        <v>171</v>
      </c>
      <c r="B95" s="76" t="s">
        <v>172</v>
      </c>
      <c r="C95" s="77">
        <v>345694.7</v>
      </c>
      <c r="D95" s="77">
        <v>250701.3</v>
      </c>
      <c r="E95" s="29">
        <v>157825.20000000001</v>
      </c>
      <c r="F95" s="70">
        <f t="shared" si="6"/>
        <v>45.654503815071507</v>
      </c>
      <c r="G95" s="52">
        <f t="shared" si="5"/>
        <v>62.953482889797549</v>
      </c>
    </row>
    <row r="96" spans="1:7" x14ac:dyDescent="0.25">
      <c r="A96" s="75" t="s">
        <v>173</v>
      </c>
      <c r="B96" s="76" t="s">
        <v>174</v>
      </c>
      <c r="C96" s="77">
        <v>10000.1</v>
      </c>
      <c r="D96" s="77">
        <v>9076.2000000000007</v>
      </c>
      <c r="E96" s="29">
        <v>8505.2999999999993</v>
      </c>
      <c r="F96" s="70">
        <f t="shared" si="6"/>
        <v>85.0521494785052</v>
      </c>
      <c r="G96" s="52">
        <f t="shared" si="5"/>
        <v>93.709922654855532</v>
      </c>
    </row>
    <row r="97" spans="1:7" x14ac:dyDescent="0.25">
      <c r="A97" s="75" t="s">
        <v>175</v>
      </c>
      <c r="B97" s="76" t="s">
        <v>176</v>
      </c>
      <c r="C97" s="77">
        <v>20244.599999999999</v>
      </c>
      <c r="D97" s="77">
        <v>16525.3</v>
      </c>
      <c r="E97" s="29">
        <v>12921.4</v>
      </c>
      <c r="F97" s="70">
        <f t="shared" si="6"/>
        <v>63.826403090206774</v>
      </c>
      <c r="G97" s="52">
        <f t="shared" si="5"/>
        <v>78.191621332139206</v>
      </c>
    </row>
    <row r="98" spans="1:7" x14ac:dyDescent="0.25">
      <c r="A98" s="71" t="s">
        <v>177</v>
      </c>
      <c r="B98" s="72" t="s">
        <v>178</v>
      </c>
      <c r="C98" s="73">
        <f>SUM(C99:C102)</f>
        <v>1088934.7</v>
      </c>
      <c r="D98" s="73">
        <f>SUM(D99:D102)</f>
        <v>991091.00000000012</v>
      </c>
      <c r="E98" s="73">
        <f>SUM(E99:E102)</f>
        <v>774836.8</v>
      </c>
      <c r="F98" s="74">
        <f t="shared" si="6"/>
        <v>71.155488019621387</v>
      </c>
      <c r="G98" s="25">
        <f t="shared" si="5"/>
        <v>78.180187288553711</v>
      </c>
    </row>
    <row r="99" spans="1:7" x14ac:dyDescent="0.25">
      <c r="A99" s="75" t="s">
        <v>179</v>
      </c>
      <c r="B99" s="76" t="s">
        <v>180</v>
      </c>
      <c r="C99" s="77">
        <v>169094.3</v>
      </c>
      <c r="D99" s="77">
        <v>167544.4</v>
      </c>
      <c r="E99" s="29">
        <v>152241.20000000001</v>
      </c>
      <c r="F99" s="70">
        <f t="shared" si="6"/>
        <v>90.033312772813773</v>
      </c>
      <c r="G99" s="52">
        <f t="shared" si="5"/>
        <v>90.866182337338657</v>
      </c>
    </row>
    <row r="100" spans="1:7" x14ac:dyDescent="0.25">
      <c r="A100" s="75" t="s">
        <v>181</v>
      </c>
      <c r="B100" s="76" t="s">
        <v>182</v>
      </c>
      <c r="C100" s="29">
        <v>653689.80000000005</v>
      </c>
      <c r="D100" s="29">
        <v>611279.30000000005</v>
      </c>
      <c r="E100" s="29">
        <v>465570.3</v>
      </c>
      <c r="F100" s="70">
        <f t="shared" si="6"/>
        <v>71.221900662975003</v>
      </c>
      <c r="G100" s="52">
        <f t="shared" si="5"/>
        <v>76.163269392567344</v>
      </c>
    </row>
    <row r="101" spans="1:7" x14ac:dyDescent="0.25">
      <c r="A101" s="75" t="s">
        <v>183</v>
      </c>
      <c r="B101" s="76" t="s">
        <v>184</v>
      </c>
      <c r="C101" s="78">
        <v>247623.9</v>
      </c>
      <c r="D101" s="78">
        <v>196338</v>
      </c>
      <c r="E101" s="29">
        <v>143314.5</v>
      </c>
      <c r="F101" s="70">
        <f t="shared" si="6"/>
        <v>57.875875470824909</v>
      </c>
      <c r="G101" s="52">
        <f t="shared" si="5"/>
        <v>72.993765852764113</v>
      </c>
    </row>
    <row r="102" spans="1:7" x14ac:dyDescent="0.25">
      <c r="A102" s="75" t="s">
        <v>185</v>
      </c>
      <c r="B102" s="76" t="s">
        <v>186</v>
      </c>
      <c r="C102" s="81">
        <v>18526.7</v>
      </c>
      <c r="D102" s="81">
        <v>15929.3</v>
      </c>
      <c r="E102" s="29">
        <v>13710.8</v>
      </c>
      <c r="F102" s="70">
        <f t="shared" si="6"/>
        <v>74.005624315177542</v>
      </c>
      <c r="G102" s="52">
        <f t="shared" si="5"/>
        <v>86.072834336725407</v>
      </c>
    </row>
    <row r="103" spans="1:7" x14ac:dyDescent="0.25">
      <c r="A103" s="71" t="s">
        <v>187</v>
      </c>
      <c r="B103" s="72" t="s">
        <v>188</v>
      </c>
      <c r="C103" s="82">
        <f>SUM(C104:C105)</f>
        <v>0</v>
      </c>
      <c r="D103" s="82">
        <f>SUM(D104:D105)</f>
        <v>0</v>
      </c>
      <c r="E103" s="82">
        <f>SUM(E104:E105)</f>
        <v>0</v>
      </c>
      <c r="F103" s="83">
        <f t="shared" si="6"/>
        <v>0</v>
      </c>
      <c r="G103" s="25">
        <f t="shared" si="5"/>
        <v>0</v>
      </c>
    </row>
    <row r="104" spans="1:7" x14ac:dyDescent="0.25">
      <c r="A104" s="79" t="s">
        <v>189</v>
      </c>
      <c r="B104" s="80" t="s">
        <v>190</v>
      </c>
      <c r="C104" s="81"/>
      <c r="D104" s="81"/>
      <c r="E104" s="78"/>
      <c r="F104" s="84">
        <f t="shared" si="6"/>
        <v>0</v>
      </c>
      <c r="G104" s="52">
        <f t="shared" si="5"/>
        <v>0</v>
      </c>
    </row>
    <row r="105" spans="1:7" x14ac:dyDescent="0.25">
      <c r="A105" s="79" t="s">
        <v>191</v>
      </c>
      <c r="B105" s="80" t="s">
        <v>192</v>
      </c>
      <c r="C105" s="81"/>
      <c r="D105" s="81"/>
      <c r="E105" s="78"/>
      <c r="F105" s="84">
        <f t="shared" si="6"/>
        <v>0</v>
      </c>
      <c r="G105" s="52">
        <f t="shared" si="5"/>
        <v>0</v>
      </c>
    </row>
    <row r="106" spans="1:7" x14ac:dyDescent="0.25">
      <c r="A106" s="71" t="s">
        <v>193</v>
      </c>
      <c r="B106" s="72" t="s">
        <v>194</v>
      </c>
      <c r="C106" s="139">
        <f>SUM(C107:C112)</f>
        <v>2004155.9</v>
      </c>
      <c r="D106" s="139">
        <f>SUM(D107:D112)</f>
        <v>1469966.7</v>
      </c>
      <c r="E106" s="73">
        <v>1233393.3999999999</v>
      </c>
      <c r="F106" s="74">
        <f t="shared" si="6"/>
        <v>61.541789239050715</v>
      </c>
      <c r="G106" s="25">
        <f t="shared" si="5"/>
        <v>83.906213657765178</v>
      </c>
    </row>
    <row r="107" spans="1:7" x14ac:dyDescent="0.25">
      <c r="A107" s="75" t="s">
        <v>195</v>
      </c>
      <c r="B107" s="76" t="s">
        <v>196</v>
      </c>
      <c r="C107" s="77">
        <v>706242.3</v>
      </c>
      <c r="D107" s="77">
        <v>513314.3</v>
      </c>
      <c r="E107" s="29">
        <v>432903.9</v>
      </c>
      <c r="F107" s="70">
        <f t="shared" si="6"/>
        <v>61.296795731436646</v>
      </c>
      <c r="G107" s="52">
        <f t="shared" si="5"/>
        <v>84.335055540046326</v>
      </c>
    </row>
    <row r="108" spans="1:7" x14ac:dyDescent="0.25">
      <c r="A108" s="75" t="s">
        <v>197</v>
      </c>
      <c r="B108" s="76" t="s">
        <v>198</v>
      </c>
      <c r="C108" s="77">
        <v>1020843.6</v>
      </c>
      <c r="D108" s="77">
        <v>752756.7</v>
      </c>
      <c r="E108" s="29">
        <v>633420.80000000005</v>
      </c>
      <c r="F108" s="70">
        <f t="shared" si="6"/>
        <v>62.048760456547903</v>
      </c>
      <c r="G108" s="52">
        <f t="shared" si="5"/>
        <v>84.146816627470741</v>
      </c>
    </row>
    <row r="109" spans="1:7" x14ac:dyDescent="0.25">
      <c r="A109" s="75" t="s">
        <v>199</v>
      </c>
      <c r="B109" s="76" t="s">
        <v>200</v>
      </c>
      <c r="C109" s="77">
        <v>107976.1</v>
      </c>
      <c r="D109" s="77">
        <v>80316.899999999994</v>
      </c>
      <c r="E109" s="29">
        <v>66668.3</v>
      </c>
      <c r="F109" s="70">
        <f t="shared" si="6"/>
        <v>61.743571030996669</v>
      </c>
      <c r="G109" s="52">
        <f t="shared" si="5"/>
        <v>83.006565243429478</v>
      </c>
    </row>
    <row r="110" spans="1:7" x14ac:dyDescent="0.25">
      <c r="A110" s="75" t="s">
        <v>201</v>
      </c>
      <c r="B110" s="76" t="s">
        <v>202</v>
      </c>
      <c r="C110" s="77">
        <v>206.6</v>
      </c>
      <c r="D110" s="77">
        <v>177.5</v>
      </c>
      <c r="E110" s="29">
        <v>57.2</v>
      </c>
      <c r="F110" s="70">
        <f t="shared" si="6"/>
        <v>27.686350435624398</v>
      </c>
      <c r="G110" s="52">
        <f t="shared" si="5"/>
        <v>32.225352112676056</v>
      </c>
    </row>
    <row r="111" spans="1:7" x14ac:dyDescent="0.25">
      <c r="A111" s="75" t="s">
        <v>203</v>
      </c>
      <c r="B111" s="76" t="s">
        <v>204</v>
      </c>
      <c r="C111" s="78">
        <v>63794.9</v>
      </c>
      <c r="D111" s="78">
        <v>43039.3</v>
      </c>
      <c r="E111" s="78">
        <v>31029.200000000001</v>
      </c>
      <c r="F111" s="70">
        <f t="shared" si="6"/>
        <v>48.638997788224451</v>
      </c>
      <c r="G111" s="52">
        <f t="shared" si="5"/>
        <v>72.095038720425293</v>
      </c>
    </row>
    <row r="112" spans="1:7" x14ac:dyDescent="0.25">
      <c r="A112" s="75" t="s">
        <v>205</v>
      </c>
      <c r="B112" s="76" t="s">
        <v>206</v>
      </c>
      <c r="C112" s="77">
        <v>105092.4</v>
      </c>
      <c r="D112" s="77">
        <v>80362</v>
      </c>
      <c r="E112" s="29">
        <v>69314.100000000006</v>
      </c>
      <c r="F112" s="70">
        <f t="shared" si="6"/>
        <v>65.955387830138051</v>
      </c>
      <c r="G112" s="52">
        <f t="shared" si="5"/>
        <v>86.252333192304832</v>
      </c>
    </row>
    <row r="113" spans="1:7" x14ac:dyDescent="0.25">
      <c r="A113" s="71" t="s">
        <v>207</v>
      </c>
      <c r="B113" s="72" t="s">
        <v>208</v>
      </c>
      <c r="C113" s="139">
        <f>SUM(C114,C115)</f>
        <v>169061.40000000002</v>
      </c>
      <c r="D113" s="139">
        <f>SUM(D114,D115)</f>
        <v>126984.40000000001</v>
      </c>
      <c r="E113" s="139">
        <f>SUM(E114,E115)</f>
        <v>113016.29999999999</v>
      </c>
      <c r="F113" s="74">
        <f t="shared" si="6"/>
        <v>66.849263048809476</v>
      </c>
      <c r="G113" s="25">
        <f t="shared" si="5"/>
        <v>89.000144899688451</v>
      </c>
    </row>
    <row r="114" spans="1:7" x14ac:dyDescent="0.25">
      <c r="A114" s="75" t="s">
        <v>209</v>
      </c>
      <c r="B114" s="76" t="s">
        <v>210</v>
      </c>
      <c r="C114" s="77">
        <v>158057.70000000001</v>
      </c>
      <c r="D114" s="77">
        <v>118671.3</v>
      </c>
      <c r="E114" s="29">
        <v>106306.9</v>
      </c>
      <c r="F114" s="70">
        <f t="shared" si="6"/>
        <v>67.258286056294622</v>
      </c>
      <c r="G114" s="52">
        <f t="shared" si="5"/>
        <v>89.580968608248156</v>
      </c>
    </row>
    <row r="115" spans="1:7" x14ac:dyDescent="0.25">
      <c r="A115" s="75" t="s">
        <v>211</v>
      </c>
      <c r="B115" s="76" t="s">
        <v>212</v>
      </c>
      <c r="C115" s="77">
        <v>11003.7</v>
      </c>
      <c r="D115" s="77">
        <v>8313.1</v>
      </c>
      <c r="E115" s="29">
        <v>6709.4</v>
      </c>
      <c r="F115" s="70">
        <f t="shared" si="6"/>
        <v>60.974036006070676</v>
      </c>
      <c r="G115" s="52">
        <f t="shared" si="5"/>
        <v>80.708760871395739</v>
      </c>
    </row>
    <row r="116" spans="1:7" x14ac:dyDescent="0.25">
      <c r="A116" s="123" t="s">
        <v>259</v>
      </c>
      <c r="B116" s="124" t="s">
        <v>262</v>
      </c>
      <c r="C116" s="122">
        <f>SUM(C117)</f>
        <v>11615.3</v>
      </c>
      <c r="D116" s="122">
        <f>SUM(D117)</f>
        <v>11615.3</v>
      </c>
      <c r="E116" s="122">
        <f>SUM(E117)</f>
        <v>1658.3</v>
      </c>
      <c r="F116" s="122">
        <f>SUM(F117)</f>
        <v>14.276858970495812</v>
      </c>
      <c r="G116" s="122">
        <f>SUM(G117)</f>
        <v>14.276858970495812</v>
      </c>
    </row>
    <row r="117" spans="1:7" x14ac:dyDescent="0.25">
      <c r="A117" s="75" t="s">
        <v>260</v>
      </c>
      <c r="B117" s="76" t="s">
        <v>261</v>
      </c>
      <c r="C117" s="77">
        <v>11615.3</v>
      </c>
      <c r="D117" s="77">
        <v>11615.3</v>
      </c>
      <c r="E117" s="29">
        <v>1658.3</v>
      </c>
      <c r="F117" s="137">
        <f t="shared" si="6"/>
        <v>14.276858970495812</v>
      </c>
      <c r="G117" s="138">
        <f t="shared" si="5"/>
        <v>14.276858970495812</v>
      </c>
    </row>
    <row r="118" spans="1:7" x14ac:dyDescent="0.25">
      <c r="A118" s="71" t="s">
        <v>213</v>
      </c>
      <c r="B118" s="72" t="s">
        <v>214</v>
      </c>
      <c r="C118" s="73">
        <f>SUM(C119,C120,C121,C122,C123)</f>
        <v>98725.8</v>
      </c>
      <c r="D118" s="73">
        <f>SUM(D119,D120,D121,D122,D123)</f>
        <v>89007.900000000009</v>
      </c>
      <c r="E118" s="73">
        <f>SUM(E119,E120,E121,E122,E123)</f>
        <v>70895.5</v>
      </c>
      <c r="F118" s="74">
        <f t="shared" si="6"/>
        <v>71.810509512204519</v>
      </c>
      <c r="G118" s="25">
        <f t="shared" si="5"/>
        <v>79.650795041788413</v>
      </c>
    </row>
    <row r="119" spans="1:7" x14ac:dyDescent="0.25">
      <c r="A119" s="75" t="s">
        <v>215</v>
      </c>
      <c r="B119" s="76" t="s">
        <v>216</v>
      </c>
      <c r="C119" s="77">
        <v>7144.1</v>
      </c>
      <c r="D119" s="77">
        <v>5383.1</v>
      </c>
      <c r="E119" s="29">
        <v>4651.2</v>
      </c>
      <c r="F119" s="70">
        <f t="shared" si="6"/>
        <v>65.105471647933257</v>
      </c>
      <c r="G119" s="52">
        <f t="shared" si="5"/>
        <v>86.403745053965181</v>
      </c>
    </row>
    <row r="120" spans="1:7" x14ac:dyDescent="0.25">
      <c r="A120" s="75" t="s">
        <v>217</v>
      </c>
      <c r="B120" s="76" t="s">
        <v>218</v>
      </c>
      <c r="C120" s="77"/>
      <c r="D120" s="77"/>
      <c r="E120" s="29"/>
      <c r="F120" s="70">
        <f t="shared" si="6"/>
        <v>0</v>
      </c>
      <c r="G120" s="52">
        <f t="shared" si="5"/>
        <v>0</v>
      </c>
    </row>
    <row r="121" spans="1:7" x14ac:dyDescent="0.25">
      <c r="A121" s="75" t="s">
        <v>219</v>
      </c>
      <c r="B121" s="76" t="s">
        <v>220</v>
      </c>
      <c r="C121" s="77">
        <v>5184.8</v>
      </c>
      <c r="D121" s="77">
        <v>4544</v>
      </c>
      <c r="E121" s="29">
        <v>3972</v>
      </c>
      <c r="F121" s="70">
        <f t="shared" si="6"/>
        <v>76.608548063570439</v>
      </c>
      <c r="G121" s="52">
        <f t="shared" si="5"/>
        <v>87.411971830985919</v>
      </c>
    </row>
    <row r="122" spans="1:7" x14ac:dyDescent="0.25">
      <c r="A122" s="75" t="s">
        <v>221</v>
      </c>
      <c r="B122" s="76" t="s">
        <v>222</v>
      </c>
      <c r="C122" s="77">
        <v>83284.7</v>
      </c>
      <c r="D122" s="77">
        <v>77902.100000000006</v>
      </c>
      <c r="E122" s="29">
        <v>61253.1</v>
      </c>
      <c r="F122" s="70">
        <f t="shared" si="6"/>
        <v>73.546641820166244</v>
      </c>
      <c r="G122" s="52">
        <f t="shared" si="5"/>
        <v>78.628303986670446</v>
      </c>
    </row>
    <row r="123" spans="1:7" x14ac:dyDescent="0.25">
      <c r="A123" s="85" t="s">
        <v>223</v>
      </c>
      <c r="B123" s="86" t="s">
        <v>224</v>
      </c>
      <c r="C123" s="87">
        <v>3112.2</v>
      </c>
      <c r="D123" s="87">
        <v>1178.7</v>
      </c>
      <c r="E123" s="88">
        <v>1019.2</v>
      </c>
      <c r="F123" s="70">
        <f t="shared" si="6"/>
        <v>32.748538011695913</v>
      </c>
      <c r="G123" s="52">
        <f t="shared" si="5"/>
        <v>86.468142869262749</v>
      </c>
    </row>
    <row r="124" spans="1:7" x14ac:dyDescent="0.25">
      <c r="A124" s="71" t="s">
        <v>225</v>
      </c>
      <c r="B124" s="72" t="s">
        <v>226</v>
      </c>
      <c r="C124" s="73">
        <f>SUM(C125,C126,C127)</f>
        <v>138832.69999999998</v>
      </c>
      <c r="D124" s="73">
        <f>SUM(D125,D126,D127)</f>
        <v>100539.9</v>
      </c>
      <c r="E124" s="73">
        <f>SUM(E125,E126,E127)</f>
        <v>87202.799999999988</v>
      </c>
      <c r="F124" s="74">
        <f t="shared" si="6"/>
        <v>62.811426990903442</v>
      </c>
      <c r="G124" s="25">
        <f t="shared" si="5"/>
        <v>86.734520324766578</v>
      </c>
    </row>
    <row r="125" spans="1:7" x14ac:dyDescent="0.25">
      <c r="A125" s="75" t="s">
        <v>227</v>
      </c>
      <c r="B125" s="76" t="s">
        <v>228</v>
      </c>
      <c r="C125" s="77">
        <v>58653.1</v>
      </c>
      <c r="D125" s="77">
        <v>42309.599999999999</v>
      </c>
      <c r="E125" s="29">
        <v>37612.800000000003</v>
      </c>
      <c r="F125" s="70">
        <f t="shared" si="6"/>
        <v>64.127556770230399</v>
      </c>
      <c r="G125" s="52">
        <f t="shared" si="5"/>
        <v>88.89897328265927</v>
      </c>
    </row>
    <row r="126" spans="1:7" x14ac:dyDescent="0.25">
      <c r="A126" s="79" t="s">
        <v>229</v>
      </c>
      <c r="B126" s="80" t="s">
        <v>230</v>
      </c>
      <c r="C126" s="77">
        <v>76486.7</v>
      </c>
      <c r="D126" s="77">
        <v>55424.7</v>
      </c>
      <c r="E126" s="29">
        <v>47209.599999999999</v>
      </c>
      <c r="F126" s="70">
        <f t="shared" si="6"/>
        <v>61.722626286661608</v>
      </c>
      <c r="G126" s="52">
        <f t="shared" si="5"/>
        <v>85.177908044608273</v>
      </c>
    </row>
    <row r="127" spans="1:7" x14ac:dyDescent="0.25">
      <c r="A127" s="79" t="s">
        <v>231</v>
      </c>
      <c r="B127" s="80" t="s">
        <v>232</v>
      </c>
      <c r="C127" s="77">
        <v>3692.9</v>
      </c>
      <c r="D127" s="77">
        <v>2805.6</v>
      </c>
      <c r="E127" s="29">
        <v>2380.4</v>
      </c>
      <c r="F127" s="70">
        <f t="shared" si="6"/>
        <v>64.45882639659888</v>
      </c>
      <c r="G127" s="52">
        <f t="shared" si="5"/>
        <v>84.844596521243233</v>
      </c>
    </row>
    <row r="128" spans="1:7" x14ac:dyDescent="0.25">
      <c r="A128" s="71" t="s">
        <v>233</v>
      </c>
      <c r="B128" s="72" t="s">
        <v>234</v>
      </c>
      <c r="C128" s="73">
        <f>SUM(C129:C131)</f>
        <v>9008.4</v>
      </c>
      <c r="D128" s="73">
        <f t="shared" ref="D128:E128" si="8">SUM(D129:D131)</f>
        <v>6604.1</v>
      </c>
      <c r="E128" s="73">
        <f t="shared" si="8"/>
        <v>5843.4</v>
      </c>
      <c r="F128" s="74">
        <f t="shared" si="6"/>
        <v>64.866124950046625</v>
      </c>
      <c r="G128" s="25">
        <f t="shared" si="5"/>
        <v>88.481397919474261</v>
      </c>
    </row>
    <row r="129" spans="1:7" x14ac:dyDescent="0.25">
      <c r="A129" s="79" t="s">
        <v>235</v>
      </c>
      <c r="B129" s="80" t="s">
        <v>236</v>
      </c>
      <c r="C129" s="77">
        <v>3197.2</v>
      </c>
      <c r="D129" s="77">
        <v>2440.4</v>
      </c>
      <c r="E129" s="29">
        <v>2270.4</v>
      </c>
      <c r="F129" s="70">
        <f t="shared" si="6"/>
        <v>71.012135618666335</v>
      </c>
      <c r="G129" s="52">
        <f t="shared" si="5"/>
        <v>93.033928864120639</v>
      </c>
    </row>
    <row r="130" spans="1:7" x14ac:dyDescent="0.25">
      <c r="A130" s="79" t="s">
        <v>237</v>
      </c>
      <c r="B130" s="80" t="s">
        <v>238</v>
      </c>
      <c r="C130" s="77">
        <v>5811.2</v>
      </c>
      <c r="D130" s="77">
        <v>4163.7</v>
      </c>
      <c r="E130" s="29">
        <v>3573</v>
      </c>
      <c r="F130" s="70">
        <f t="shared" si="6"/>
        <v>61.484719162995596</v>
      </c>
      <c r="G130" s="52">
        <f t="shared" si="5"/>
        <v>85.813098926435629</v>
      </c>
    </row>
    <row r="131" spans="1:7" x14ac:dyDescent="0.25">
      <c r="A131" s="79" t="s">
        <v>239</v>
      </c>
      <c r="B131" s="80" t="s">
        <v>240</v>
      </c>
      <c r="C131" s="77"/>
      <c r="D131" s="77">
        <v>0</v>
      </c>
      <c r="E131" s="29">
        <v>0</v>
      </c>
      <c r="F131" s="89">
        <f t="shared" si="6"/>
        <v>0</v>
      </c>
      <c r="G131" s="52">
        <f t="shared" si="5"/>
        <v>0</v>
      </c>
    </row>
    <row r="132" spans="1:7" ht="31.5" x14ac:dyDescent="0.25">
      <c r="A132" s="71" t="s">
        <v>241</v>
      </c>
      <c r="B132" s="72" t="s">
        <v>242</v>
      </c>
      <c r="C132" s="73">
        <f>SUM(C133)</f>
        <v>0</v>
      </c>
      <c r="D132" s="73">
        <f>SUM(D133)</f>
        <v>0</v>
      </c>
      <c r="E132" s="73">
        <f>SUM(E133)</f>
        <v>0</v>
      </c>
      <c r="F132" s="74">
        <f t="shared" si="6"/>
        <v>0</v>
      </c>
      <c r="G132" s="25">
        <f t="shared" si="5"/>
        <v>0</v>
      </c>
    </row>
    <row r="133" spans="1:7" x14ac:dyDescent="0.25">
      <c r="A133" s="90" t="s">
        <v>243</v>
      </c>
      <c r="B133" s="91" t="s">
        <v>244</v>
      </c>
      <c r="C133" s="87"/>
      <c r="D133" s="87"/>
      <c r="E133" s="88">
        <v>0</v>
      </c>
      <c r="F133" s="89">
        <f t="shared" si="6"/>
        <v>0</v>
      </c>
      <c r="G133" s="92">
        <f t="shared" si="5"/>
        <v>0</v>
      </c>
    </row>
    <row r="134" spans="1:7" ht="31.5" x14ac:dyDescent="0.25">
      <c r="A134" s="93" t="s">
        <v>245</v>
      </c>
      <c r="B134" s="94" t="s">
        <v>246</v>
      </c>
      <c r="C134" s="95">
        <v>0</v>
      </c>
      <c r="D134" s="96">
        <v>0</v>
      </c>
      <c r="E134" s="96">
        <v>0</v>
      </c>
      <c r="F134" s="140">
        <f t="shared" si="6"/>
        <v>0</v>
      </c>
      <c r="G134" s="141"/>
    </row>
    <row r="135" spans="1:7" x14ac:dyDescent="0.25">
      <c r="A135" s="97" t="s">
        <v>247</v>
      </c>
      <c r="B135" s="98" t="s">
        <v>248</v>
      </c>
      <c r="C135" s="99"/>
      <c r="D135" s="99"/>
      <c r="E135" s="99"/>
      <c r="F135" s="67">
        <f t="shared" si="6"/>
        <v>0</v>
      </c>
      <c r="G135" s="92">
        <f>IF(D135&gt;0,E135/D135*100,0)</f>
        <v>0</v>
      </c>
    </row>
    <row r="136" spans="1:7" x14ac:dyDescent="0.25">
      <c r="A136" s="100" t="s">
        <v>249</v>
      </c>
      <c r="B136" s="101" t="s">
        <v>250</v>
      </c>
      <c r="C136" s="102">
        <f>SUM(C75,C84,C86,C90,C98,C103,C106,C113,C118,C124,C128,C116)</f>
        <v>4352238.3</v>
      </c>
      <c r="D136" s="102">
        <f>SUM(D75,D84,D86,D90,D98,D103,D106,D113,D118,D124,D128,D116)</f>
        <v>3430083.0999999996</v>
      </c>
      <c r="E136" s="102">
        <f>SUM(E75,E84,E86,E90,E98,E103,E106,E113,E118,E124,E128,E116)</f>
        <v>2757351.3999999994</v>
      </c>
      <c r="F136" s="103">
        <f t="shared" si="6"/>
        <v>63.35478918973714</v>
      </c>
      <c r="G136" s="63">
        <f>IF(D136&gt;0,E136/D136*100,0)</f>
        <v>80.387306068473961</v>
      </c>
    </row>
    <row r="137" spans="1:7" ht="47.25" x14ac:dyDescent="0.25">
      <c r="A137" s="104" t="s">
        <v>251</v>
      </c>
      <c r="B137" s="105" t="s">
        <v>252</v>
      </c>
      <c r="C137" s="106">
        <f>C72-C136</f>
        <v>-242316.69999999925</v>
      </c>
      <c r="D137" s="106"/>
      <c r="E137" s="106">
        <f>E72-E136</f>
        <v>-47075.629999999423</v>
      </c>
      <c r="F137" s="106"/>
      <c r="G137" s="107"/>
    </row>
    <row r="140" spans="1:7" ht="18.75" x14ac:dyDescent="0.3">
      <c r="A140" s="145" t="s">
        <v>269</v>
      </c>
      <c r="B140" s="145"/>
      <c r="C140" s="108"/>
      <c r="D140" s="108"/>
      <c r="E140" s="108"/>
      <c r="F140" s="109" t="s">
        <v>270</v>
      </c>
    </row>
    <row r="142" spans="1:7" x14ac:dyDescent="0.25">
      <c r="C142" s="110"/>
      <c r="D142" s="110"/>
      <c r="E142" s="110"/>
    </row>
    <row r="143" spans="1:7" x14ac:dyDescent="0.25">
      <c r="B143" s="111"/>
      <c r="C143" s="112"/>
      <c r="D143" s="112"/>
      <c r="E143" s="112"/>
      <c r="F143" s="112"/>
    </row>
  </sheetData>
  <sheetProtection selectLockedCells="1" selectUnlockedCells="1"/>
  <autoFilter ref="A5:F137" xr:uid="{00000000-0009-0000-0000-000000000000}"/>
  <mergeCells count="3">
    <mergeCell ref="A1:G1"/>
    <mergeCell ref="A2:G2"/>
    <mergeCell ref="A140:B140"/>
  </mergeCells>
  <hyperlinks>
    <hyperlink ref="B45" r:id="rId1" xr:uid="{00000000-0004-0000-0000-000000000000}"/>
  </hyperlinks>
  <pageMargins left="0" right="0" top="0" bottom="0" header="0.51181102362204722" footer="0.51181102362204722"/>
  <pageSetup paperSize="9" scale="55" firstPageNumber="0" fitToHeight="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КБ</vt:lpstr>
      <vt:lpstr>КБ!Excel_BuiltIn__FilterDatabase</vt:lpstr>
      <vt:lpstr>КБ!Excel_BuiltIn_Print_Area</vt:lpstr>
      <vt:lpstr>КБ!Print_Titles</vt:lpstr>
      <vt:lpstr>КБ!Область_печати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Klak</dc:creator>
  <cp:lastModifiedBy>Пользователь Windows</cp:lastModifiedBy>
  <cp:lastPrinted>2025-09-24T07:37:14Z</cp:lastPrinted>
  <dcterms:created xsi:type="dcterms:W3CDTF">2024-04-26T11:41:34Z</dcterms:created>
  <dcterms:modified xsi:type="dcterms:W3CDTF">2025-11-24T14:11:54Z</dcterms:modified>
</cp:coreProperties>
</file>