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1. исполнение на 1 число\"/>
    </mc:Choice>
  </mc:AlternateContent>
  <xr:revisionPtr revIDLastSave="0" documentId="13_ncr:1_{D7A4A4FB-BAD5-4F7E-904E-C58950C4FBD2}" xr6:coauthVersionLast="47" xr6:coauthVersionMax="47" xr10:uidLastSave="{00000000-0000-0000-0000-000000000000}"/>
  <bookViews>
    <workbookView xWindow="2340" yWindow="2340" windowWidth="21600" windowHeight="11385" tabRatio="500" xr2:uid="{00000000-000D-0000-FFFF-FFFF00000000}"/>
  </bookViews>
  <sheets>
    <sheet name="КБ" sheetId="1" r:id="rId1"/>
  </sheets>
  <definedNames>
    <definedName name="_xlnm._FilterDatabase" localSheetId="0" hidden="1">КБ!$A$5:$E$142</definedName>
    <definedName name="Excel_BuiltIn__FilterDatabase" localSheetId="0">КБ!$A$5:$E$142</definedName>
    <definedName name="Excel_BuiltIn_Print_Area" localSheetId="0">КБ!$A$1:$E$145</definedName>
    <definedName name="Print_Titles" localSheetId="0">КБ!$4:$4</definedName>
    <definedName name="_xlnm.Print_Area" localSheetId="0">КБ!$A$1:$E$145</definedName>
  </definedNames>
  <calcPr calcId="181029"/>
</workbook>
</file>

<file path=xl/calcChain.xml><?xml version="1.0" encoding="utf-8"?>
<calcChain xmlns="http://schemas.openxmlformats.org/spreadsheetml/2006/main">
  <c r="D24" i="1" l="1"/>
  <c r="D42" i="1"/>
  <c r="C42" i="1"/>
  <c r="D37" i="1"/>
  <c r="D111" i="1"/>
  <c r="D133" i="1"/>
  <c r="D12" i="1"/>
  <c r="D118" i="1"/>
  <c r="D95" i="1"/>
  <c r="E54" i="1"/>
  <c r="E105" i="1"/>
  <c r="C111" i="1"/>
  <c r="D80" i="1"/>
  <c r="C80" i="1"/>
  <c r="C118" i="1"/>
  <c r="E67" i="1"/>
  <c r="E31" i="1"/>
  <c r="E30" i="1"/>
  <c r="D121" i="1"/>
  <c r="E122" i="1"/>
  <c r="E121" i="1" s="1"/>
  <c r="C121" i="1"/>
  <c r="E73" i="1"/>
  <c r="E46" i="1"/>
  <c r="D129" i="1"/>
  <c r="D123" i="1"/>
  <c r="C123" i="1"/>
  <c r="D103" i="1"/>
  <c r="C69" i="1"/>
  <c r="C68" i="1" s="1"/>
  <c r="C9" i="1"/>
  <c r="C20" i="1"/>
  <c r="C129" i="1"/>
  <c r="C95" i="1"/>
  <c r="E26" i="1"/>
  <c r="D137" i="1"/>
  <c r="D32" i="1"/>
  <c r="D9" i="1"/>
  <c r="C32" i="1"/>
  <c r="C24" i="1" s="1"/>
  <c r="E10" i="1"/>
  <c r="E11" i="1"/>
  <c r="C12" i="1"/>
  <c r="E13" i="1"/>
  <c r="E14" i="1"/>
  <c r="E15" i="1"/>
  <c r="E16" i="1"/>
  <c r="C17" i="1"/>
  <c r="D17" i="1"/>
  <c r="E18" i="1"/>
  <c r="E19" i="1"/>
  <c r="D20" i="1"/>
  <c r="E21" i="1"/>
  <c r="E22" i="1"/>
  <c r="E25" i="1"/>
  <c r="E28" i="1"/>
  <c r="E29" i="1"/>
  <c r="E33" i="1"/>
  <c r="E34" i="1"/>
  <c r="E35" i="1"/>
  <c r="C37" i="1"/>
  <c r="E39" i="1"/>
  <c r="E40" i="1"/>
  <c r="E41" i="1"/>
  <c r="E43" i="1"/>
  <c r="E44" i="1"/>
  <c r="E45" i="1"/>
  <c r="E47" i="1"/>
  <c r="E49" i="1"/>
  <c r="E50" i="1"/>
  <c r="E51" i="1"/>
  <c r="E52" i="1"/>
  <c r="E53" i="1"/>
  <c r="C64" i="1"/>
  <c r="D64" i="1"/>
  <c r="E65" i="1"/>
  <c r="D69" i="1"/>
  <c r="D68" i="1" s="1"/>
  <c r="E70" i="1"/>
  <c r="E71" i="1"/>
  <c r="E72" i="1"/>
  <c r="E74" i="1"/>
  <c r="E75" i="1"/>
  <c r="E81" i="1"/>
  <c r="E82" i="1"/>
  <c r="E83" i="1"/>
  <c r="E84" i="1"/>
  <c r="E85" i="1"/>
  <c r="E86" i="1"/>
  <c r="E87" i="1"/>
  <c r="E88" i="1"/>
  <c r="C89" i="1"/>
  <c r="D89" i="1"/>
  <c r="E90" i="1"/>
  <c r="C91" i="1"/>
  <c r="D91" i="1"/>
  <c r="E92" i="1"/>
  <c r="E93" i="1"/>
  <c r="E94" i="1"/>
  <c r="E96" i="1"/>
  <c r="E97" i="1"/>
  <c r="E98" i="1"/>
  <c r="E99" i="1"/>
  <c r="E100" i="1"/>
  <c r="E101" i="1"/>
  <c r="E102" i="1"/>
  <c r="E104" i="1"/>
  <c r="E106" i="1"/>
  <c r="E107" i="1"/>
  <c r="C108" i="1"/>
  <c r="D108" i="1"/>
  <c r="E109" i="1"/>
  <c r="E110" i="1"/>
  <c r="E112" i="1"/>
  <c r="E113" i="1"/>
  <c r="E114" i="1"/>
  <c r="E115" i="1"/>
  <c r="E116" i="1"/>
  <c r="E117" i="1"/>
  <c r="E119" i="1"/>
  <c r="E120" i="1"/>
  <c r="E124" i="1"/>
  <c r="E125" i="1"/>
  <c r="E126" i="1"/>
  <c r="E127" i="1"/>
  <c r="E128" i="1"/>
  <c r="E130" i="1"/>
  <c r="E131" i="1"/>
  <c r="E132" i="1"/>
  <c r="C133" i="1"/>
  <c r="E134" i="1"/>
  <c r="E135" i="1"/>
  <c r="E136" i="1"/>
  <c r="C137" i="1"/>
  <c r="E137" i="1" s="1"/>
  <c r="E138" i="1"/>
  <c r="E139" i="1"/>
  <c r="E140" i="1"/>
  <c r="E37" i="1" l="1"/>
  <c r="E20" i="1"/>
  <c r="E108" i="1"/>
  <c r="E64" i="1"/>
  <c r="C8" i="1"/>
  <c r="E17" i="1"/>
  <c r="E111" i="1"/>
  <c r="E32" i="1"/>
  <c r="E118" i="1"/>
  <c r="E133" i="1"/>
  <c r="E129" i="1"/>
  <c r="D8" i="1"/>
  <c r="E69" i="1"/>
  <c r="D23" i="1"/>
  <c r="E9" i="1"/>
  <c r="E24" i="1"/>
  <c r="C23" i="1"/>
  <c r="E12" i="1"/>
  <c r="E123" i="1"/>
  <c r="E103" i="1"/>
  <c r="E95" i="1"/>
  <c r="E91" i="1"/>
  <c r="E80" i="1"/>
  <c r="C141" i="1"/>
  <c r="D141" i="1"/>
  <c r="E68" i="1"/>
  <c r="E89" i="1"/>
  <c r="E8" i="1" l="1"/>
  <c r="E23" i="1"/>
  <c r="D7" i="1"/>
  <c r="D77" i="1" s="1"/>
  <c r="D142" i="1" s="1"/>
  <c r="C7" i="1"/>
  <c r="E141" i="1"/>
  <c r="E7" i="1" l="1"/>
  <c r="C77" i="1"/>
  <c r="E77" i="1" l="1"/>
  <c r="C142" i="1"/>
</calcChain>
</file>

<file path=xl/sharedStrings.xml><?xml version="1.0" encoding="utf-8"?>
<sst xmlns="http://schemas.openxmlformats.org/spreadsheetml/2006/main" count="283" uniqueCount="278">
  <si>
    <t>ИСПОЛНЕНИЕ  БЮДЖЕТА БОГОРОДСКОГО МУНИЦИПАЛЬНОГО ОКРУГА</t>
  </si>
  <si>
    <t>Код по бюджетной классификации</t>
  </si>
  <si>
    <t>Наименование показателя</t>
  </si>
  <si>
    <t>Назначено на год</t>
  </si>
  <si>
    <t>Факт</t>
  </si>
  <si>
    <t>% исполнения к  год. назначениям</t>
  </si>
  <si>
    <t>3</t>
  </si>
  <si>
    <t>РАЗДЕЛ 1. Д О Х О Д Ы</t>
  </si>
  <si>
    <t>000  1  00 0000 0000 000</t>
  </si>
  <si>
    <t>НАЛОГОВЫЕ И НЕНАЛОГОВЫЕ ДОХОДЫ</t>
  </si>
  <si>
    <t>НАЛОГОВЫЕ  ДОХОДЫ</t>
  </si>
  <si>
    <t>000 1 01 00000 00 0000 000</t>
  </si>
  <si>
    <t>НАЛОГИ НА ПРИБЫЛЬ, ДОХОДЫ</t>
  </si>
  <si>
    <t xml:space="preserve">000 1 01 02000 01 0000 110 </t>
  </si>
  <si>
    <t>Налог на доходы физических лиц</t>
  </si>
  <si>
    <t>000 1 03 02000 00 0000 110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</si>
  <si>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</si>
  <si>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</si>
  <si>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</si>
  <si>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</si>
  <si>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</si>
  <si>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000 1 05 02000 00 0000 110</t>
  </si>
  <si>
    <t>Единый налог на вмененный доход для отдельных видов деятельности</t>
  </si>
  <si>
    <t>000 1 05 03000 00 0000 110</t>
  </si>
  <si>
    <t>Единый сельскохозяйственный налог</t>
  </si>
  <si>
    <t>000 1 05 04000 00 0000 110</t>
  </si>
  <si>
    <t xml:space="preserve">000 1 06 00000 00 0000 000 </t>
  </si>
  <si>
    <t>НАЛОГИ НА ИМУЩЕСТВО</t>
  </si>
  <si>
    <t xml:space="preserve">000 1 06 01000 00 0000 110 </t>
  </si>
  <si>
    <t>Налог на имущество физических лиц</t>
  </si>
  <si>
    <t xml:space="preserve">000 1 06 06000 00 0000 110 </t>
  </si>
  <si>
    <t>Земельный налог</t>
  </si>
  <si>
    <t>000 1 08 00000 00 0000 000</t>
  </si>
  <si>
    <t>ГОСУДАРСТВЕННАЯ ПОШЛИНА</t>
  </si>
  <si>
    <t>000 1 08 03000 00 0000 110</t>
  </si>
  <si>
    <t xml:space="preserve"> Государственная пошлина по делам, рассматриваемым в судах общей юрисдикции, мировыми судьями</t>
  </si>
  <si>
    <t>000 1 08 07000 00 0000 110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</si>
  <si>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</si>
  <si>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НЕНАЛОГОВЫЕ  ДОХОДЫ</t>
  </si>
  <si>
    <t>000 1 11 00000 00 0000 000</t>
  </si>
  <si>
    <t>ДОХОДЫ ОТ ИСПОЛЬЗОВАНИЯ  ИМУЩЕСТВА, НАХОДЯЩЕГОСЯ В ГОСУДАРСТВЕННОЙ И МУНИЦИПАЛЬНОЙ СОБСТВЕННОСТИ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</si>
  <si>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</si>
  <si>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</si>
  <si>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</si>
  <si>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</si>
  <si>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000 111 05020 00 0000 120</t>
  </si>
  <si>
    <t>Доходы,получаемые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</si>
  <si>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000 111 05030 00 0000 120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</si>
  <si>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государственными внебюджетными фондами и созданных ими учреждений (за исключением имущества бюджетных и автономных учреждений)</t>
  </si>
  <si>
    <t>000 111 05070 00 0000 120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</si>
  <si>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</si>
  <si>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</si>
  <si>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</si>
  <si>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000 111 07000 00 0000 120</t>
  </si>
  <si>
    <t>Платежи от государственных и муниципальных унитарных предприятий</t>
  </si>
  <si>
    <t>000 111 09000  00 0000 120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</si>
  <si>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</si>
  <si>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000 111 09044 00 0000 120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</si>
  <si>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</si>
  <si>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</si>
  <si>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</si>
  <si>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000 1 12 00000 00 0000 000</t>
  </si>
  <si>
    <t>Платежи при пользовании природными ресурсами</t>
  </si>
  <si>
    <t xml:space="preserve">000 1 13 00000 00 0000 000 </t>
  </si>
  <si>
    <t>Доходы от оказания платных услуг 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</si>
  <si>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</si>
  <si>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</si>
  <si>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</si>
  <si>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</si>
  <si>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</si>
  <si>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</si>
  <si>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000 1 14 13040 00 0000 410</t>
  </si>
  <si>
    <t>Доходы от приватизации имущества, находящегося в государственной и муниципальной собственности</t>
  </si>
  <si>
    <t>000 1 16 00000 00 0000 000</t>
  </si>
  <si>
    <t>ШТРАФЫ, САНКЦИИ, ВОЗМЕЩЕНИЕ УЩЕРБА</t>
  </si>
  <si>
    <t>более 200</t>
  </si>
  <si>
    <t>000 1 1 601053 00 0000 140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</si>
  <si>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</si>
  <si>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000 1 16 01063 00 0000 140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</si>
  <si>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</si>
  <si>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000 1 16 01073 00 0000 140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</si>
  <si>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</si>
  <si>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000 1 16 01083 00 0000 140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</si>
  <si>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</si>
  <si>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000 1 16 01093 00 0000 140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</si>
  <si>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</si>
  <si>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000 1 16 01143 00 0000 140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</si>
  <si>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</si>
  <si>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000 1 16 01153 00 0000 140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</si>
  <si>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</si>
  <si>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000 1 16 01173 00 0000 140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</si>
  <si>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</si>
  <si>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000 1 16 01193 00 0000 140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</si>
  <si>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</si>
  <si>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000 1 16 01203 00 0000 140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</si>
  <si>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</si>
  <si>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000 1 16 02020 00 0000 140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</si>
  <si>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</si>
  <si>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</si>
  <si>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</si>
  <si>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000 1 16 10030 14 0000 140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</si>
  <si>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</si>
  <si>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000 1 16 11050 00 0000 140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</si>
  <si>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</si>
  <si>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000 1 17 00000 00 0000 000</t>
  </si>
  <si>
    <t xml:space="preserve">ПРОЧИЕ НЕНАЛОГОВЫЕ ДОХОДЫ </t>
  </si>
  <si>
    <t>000 1 17 01000 00 0000 180</t>
  </si>
  <si>
    <t>Невыясненные поступления</t>
  </si>
  <si>
    <t>000 1 17 05000 00 0000 180</t>
  </si>
  <si>
    <t>Прочие неналоговые доходы</t>
  </si>
  <si>
    <t>000 1 17 15020 00 0000 150</t>
  </si>
  <si>
    <t>Инициативные платежи, зачисляемые в бюджеты муниципальных округов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</si>
  <si>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</si>
  <si>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</si>
  <si>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</si>
  <si>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</si>
  <si>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000 2 02 10000 00 0000 151</t>
  </si>
  <si>
    <t>Дотации бюджетам бюджетной системы Российской Федерации</t>
  </si>
  <si>
    <t>000 2 02 20000 00 0000 151</t>
  </si>
  <si>
    <t>Субсидии бюджетам бюджетной системы Российской Федерации (межбюджетные субсидии)</t>
  </si>
  <si>
    <t>000 2 02 30000 00 0000 151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</si>
  <si>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</si>
  <si>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</si>
  <si>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</si>
  <si>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</si>
  <si>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</si>
  <si>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</si>
  <si>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</si>
  <si>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000 8 50 0000 00 0000 000</t>
  </si>
  <si>
    <t>РАЗДЕЛ 2. Р А С Х О Д Ы</t>
  </si>
  <si>
    <t>0100</t>
  </si>
  <si>
    <t>ОБЩЕГОСУДАРСТВЕННЫЕ ВОПРОСЫ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</si>
  <si>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</si>
  <si>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</si>
  <si>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</si>
  <si>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</si>
  <si>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</si>
  <si>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 , высших 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</si>
  <si>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</si>
  <si>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</si>
  <si>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</si>
  <si>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</si>
  <si>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</si>
  <si>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</si>
  <si>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</si>
  <si>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</si>
  <si>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</si>
  <si>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</si>
  <si>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</si>
  <si>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</si>
  <si>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</si>
  <si>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</si>
  <si>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</si>
  <si>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 И ПРАВООХРАНИТЕЛЬНАЯ ДЕЯТЕЛЬНОСТЬ</t>
  </si>
  <si>
    <t>0302</t>
  </si>
  <si>
    <t>Органы внутренних дел</t>
  </si>
  <si>
    <t>0309</t>
  </si>
  <si>
    <t>Гражданская оборона</t>
  </si>
  <si>
    <t>0310</t>
  </si>
  <si>
    <t>Защита населения и территории от 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</si>
  <si>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</si>
  <si>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</si>
  <si>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</si>
  <si>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</si>
  <si>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</si>
  <si>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</si>
  <si>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</si>
  <si>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</si>
  <si>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</si>
  <si>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</si>
  <si>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</si>
  <si>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</si>
  <si>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</si>
  <si>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</si>
  <si>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</si>
  <si>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</si>
  <si>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</si>
  <si>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</si>
  <si>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</si>
  <si>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</si>
  <si>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</si>
  <si>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</si>
  <si>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</si>
  <si>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</si>
  <si>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</si>
  <si>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</si>
  <si>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</si>
  <si>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</si>
  <si>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</si>
  <si>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</si>
  <si>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</si>
  <si>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</si>
  <si>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</si>
  <si>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</si>
  <si>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</si>
  <si>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</si>
  <si>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</si>
  <si>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</si>
  <si>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</si>
  <si>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</si>
  <si>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</si>
  <si>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 и повышение квалификации</t>
  </si>
  <si>
    <t>0707</t>
  </si>
  <si>
    <t xml:space="preserve">Молодежная политика 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</si>
  <si>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</si>
  <si>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</si>
  <si>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</si>
  <si>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</si>
  <si>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</si>
  <si>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 xml:space="preserve">Культура </t>
  </si>
  <si>
    <t>0804</t>
  </si>
  <si>
    <t>Другие 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</si>
  <si>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</si>
  <si>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</si>
  <si>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</si>
  <si>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</si>
  <si>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</si>
  <si>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</si>
  <si>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</si>
  <si>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</si>
  <si>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</si>
  <si>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</si>
  <si>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</si>
  <si>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</si>
  <si>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</si>
  <si>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</si>
  <si>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</si>
  <si>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</si>
  <si>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</si>
  <si>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</si>
  <si>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</si>
  <si>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</si>
  <si>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</si>
  <si>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</si>
  <si>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</si>
  <si>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</si>
  <si>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</si>
  <si>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</si>
  <si>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</si>
  <si>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</si>
  <si>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</si>
  <si>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                (МУНИЦИПАЛЬНОГО) ДОЛГА</t>
  </si>
  <si>
    <t>1301</t>
  </si>
  <si>
    <t>Обслуживание государственного ( муниципального) внутреннего долга</t>
  </si>
  <si>
    <t>1400</t>
  </si>
  <si>
    <t>МЕЖБЮДЖЕТНЫЕ ТРАНСФЕРТЫ ОБЩЕГО ХАРАКТЕРА БЮДЖЕТАМ БЮДЖЕТНОЙ СИСТЕМЫ РОССИЙСКОЙ ФЕДЕРАЦИИ</t>
  </si>
  <si>
    <t>1403</t>
  </si>
  <si>
    <t>Прочие межбюджетные трансферты общего характера</t>
  </si>
  <si>
    <t>9600</t>
  </si>
  <si>
    <t>РАСХОДЫ БЮДЖЕТА - ВСЕГО</t>
  </si>
  <si>
    <t>7900</t>
  </si>
  <si>
    <t>000 2 02 40000 00 0000 151</t>
  </si>
  <si>
    <t>000 2 07 00000 00 0000 000</t>
  </si>
  <si>
    <t>Налог ,взимаемый в связи с применением патентной системы налогообложения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</si>
  <si>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</si>
  <si>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</si>
  <si>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0900</t>
  </si>
  <si>
    <t>0902</t>
  </si>
  <si>
    <t>Амбулаторная помощь</t>
  </si>
  <si>
    <t>ЗДРАВООХРАНЕНИЕ</t>
  </si>
  <si>
    <t>000 1 16 01133 00 0000 140</t>
  </si>
  <si>
    <t>000 1 16 09000 00 0000 140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</si>
  <si>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</si>
  <si>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</si>
  <si>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</si>
  <si>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</si>
  <si>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Заместитель главы администрации - начальник финансового управления</t>
  </si>
  <si>
    <t>Солуянова С.А.</t>
  </si>
  <si>
    <t>на 01.11.2025 г.</t>
  </si>
  <si>
    <t>000 1 16 11110 01 0000 140</t>
  </si>
  <si>
    <t>000 1 16 11130 01 0000 140</t>
  </si>
  <si>
    <t>Платежи по искам о возмещении вреда, причиненного атмосферному воздуху, а также платежи, уплачиваемые при добровольном возмещении вреда, причиненного атмосферному воздуху,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</si>
  <si>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</si>
  <si>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000 1 16 10061 14 0000 140</t>
  </si>
  <si>
    <t>000 1 16 10129 01 0000 140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</si>
  <si>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</si>
  <si>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</si>
  <si>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ПРОФИЦИТ БЮДЖЕТА (со знаком "плюс")   ДЕФИЦИТ БЮДЖЕТА (со знаком "минус")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</si>
</sst>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0.0_ ;[Red]\-0.0\ "/>
    <numFmt numFmtId="166" formatCode="#,##0.0_ ;\-#,##0.0\ "/>
    <numFmt numFmtId="167" formatCode="?"/>
  </numFmts>
  <fonts count="18" x14ac:knownFonts="1">
    <font>
      <sz val="10"/>
      <color indexed="8"/>
      <name val="Arial Cy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8"/>
      <color indexed="12"/>
      <name val="Arial Cyr"/>
    </font>
    <font>
      <sz val="11"/>
      <color indexed="9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</font>
    <font>
      <sz val="8"/>
      <color rgb="FF00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39997558519241921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41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3" fillId="2" borderId="0"/>
    <xf numFmtId="0" fontId="1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/>
    <xf numFmtId="4" fontId="17" fillId="0" borderId="27">
      <alignment horizontal="right"/>
    </xf>
  </cellStyleXfs>
  <cellXfs count="143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vertical="top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6" xfId="0" applyFont="1" applyFill="1" applyBorder="1" applyAlignment="1" applyProtection="1">
      <alignment horizontal="right" vertical="center" wrapText="1"/>
      <protection locked="0"/>
    </xf>
    <xf numFmtId="4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166" fontId="7" fillId="4" borderId="7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166" fontId="7" fillId="3" borderId="9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6" fontId="3" fillId="0" borderId="9" xfId="24" applyNumberFormat="1" applyFont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66" fontId="7" fillId="0" borderId="9" xfId="24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49" fontId="3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66" fontId="3" fillId="0" borderId="6" xfId="24" applyNumberFormat="1" applyFont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166" fontId="7" fillId="3" borderId="8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8" xfId="24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>
      <alignment horizontal="left" vertical="center" wrapText="1" readingOrder="1"/>
    </xf>
    <xf numFmtId="49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2" applyFont="1" applyFill="1" applyBorder="1" applyAlignment="1">
      <alignment horizontal="left" vertical="center" wrapText="1" readingOrder="1"/>
    </xf>
    <xf numFmtId="166" fontId="7" fillId="6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6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7" xfId="0" applyNumberFormat="1" applyFont="1" applyFill="1" applyBorder="1" applyAlignment="1" applyProtection="1">
      <alignment horizontal="center" vertical="center"/>
      <protection locked="0"/>
    </xf>
    <xf numFmtId="166" fontId="7" fillId="6" borderId="7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/>
    </xf>
    <xf numFmtId="166" fontId="7" fillId="3" borderId="8" xfId="24" applyNumberFormat="1" applyFont="1" applyFill="1" applyBorder="1" applyAlignment="1">
      <alignment horizontal="center" vertical="center" wrapText="1"/>
    </xf>
    <xf numFmtId="166" fontId="7" fillId="3" borderId="5" xfId="24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6" fontId="3" fillId="3" borderId="12" xfId="24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166" fontId="7" fillId="5" borderId="9" xfId="24" applyNumberFormat="1" applyFont="1" applyFill="1" applyBorder="1" applyAlignment="1">
      <alignment horizontal="center" vertical="center" wrapText="1"/>
    </xf>
    <xf numFmtId="166" fontId="7" fillId="5" borderId="12" xfId="24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166" fontId="3" fillId="3" borderId="13" xfId="24" applyNumberFormat="1" applyFont="1" applyFill="1" applyBorder="1" applyAlignment="1">
      <alignment horizontal="center" vertical="center" wrapText="1"/>
    </xf>
    <xf numFmtId="166" fontId="3" fillId="0" borderId="9" xfId="24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6" fontId="3" fillId="0" borderId="13" xfId="24" applyNumberFormat="1" applyFont="1" applyBorder="1" applyAlignment="1">
      <alignment horizontal="center" vertical="center" wrapText="1"/>
    </xf>
    <xf numFmtId="166" fontId="7" fillId="5" borderId="13" xfId="24" applyNumberFormat="1" applyFont="1" applyFill="1" applyBorder="1" applyAlignment="1">
      <alignment horizontal="center" vertical="center" wrapText="1"/>
    </xf>
    <xf numFmtId="166" fontId="7" fillId="5" borderId="14" xfId="24" applyNumberFormat="1" applyFont="1" applyFill="1" applyBorder="1" applyAlignment="1">
      <alignment horizontal="center" vertical="center" wrapText="1"/>
    </xf>
    <xf numFmtId="166" fontId="3" fillId="0" borderId="12" xfId="24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66" fontId="3" fillId="3" borderId="15" xfId="24" applyNumberFormat="1" applyFont="1" applyFill="1" applyBorder="1" applyAlignment="1">
      <alignment horizontal="center" vertical="center" wrapText="1"/>
    </xf>
    <xf numFmtId="166" fontId="3" fillId="3" borderId="6" xfId="24" applyNumberFormat="1" applyFont="1" applyFill="1" applyBorder="1" applyAlignment="1">
      <alignment horizontal="center" vertical="center" wrapText="1"/>
    </xf>
    <xf numFmtId="166" fontId="7" fillId="3" borderId="12" xfId="24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7" borderId="10" xfId="0" applyNumberFormat="1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vertical="center" wrapText="1"/>
    </xf>
    <xf numFmtId="166" fontId="3" fillId="7" borderId="17" xfId="24" applyNumberFormat="1" applyFont="1" applyFill="1" applyBorder="1" applyAlignment="1">
      <alignment horizontal="center" vertical="center" wrapText="1"/>
    </xf>
    <xf numFmtId="166" fontId="3" fillId="7" borderId="18" xfId="24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6" fontId="3" fillId="3" borderId="3" xfId="24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6" xfId="0" applyNumberFormat="1" applyFont="1" applyFill="1" applyBorder="1" applyAlignment="1">
      <alignment horizontal="center" vertical="center" wrapText="1"/>
    </xf>
    <xf numFmtId="166" fontId="7" fillId="6" borderId="7" xfId="24" applyNumberFormat="1" applyFont="1" applyFill="1" applyBorder="1" applyAlignment="1">
      <alignment horizontal="center" vertical="center" wrapText="1"/>
    </xf>
    <xf numFmtId="166" fontId="7" fillId="6" borderId="16" xfId="24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166" fontId="11" fillId="3" borderId="21" xfId="24" applyNumberFormat="1" applyFont="1" applyFill="1" applyBorder="1" applyAlignment="1">
      <alignment horizontal="center" vertical="center" wrapText="1"/>
    </xf>
    <xf numFmtId="0" fontId="15" fillId="0" borderId="0" xfId="0" applyFont="1"/>
    <xf numFmtId="4" fontId="3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164" fontId="3" fillId="0" borderId="0" xfId="24" applyFont="1"/>
    <xf numFmtId="49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left" vertical="center" wrapText="1"/>
    </xf>
    <xf numFmtId="166" fontId="3" fillId="0" borderId="8" xfId="24" applyNumberFormat="1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>
      <alignment horizontal="center" vertical="center"/>
    </xf>
    <xf numFmtId="0" fontId="3" fillId="0" borderId="22" xfId="3" applyNumberFormat="1" applyFont="1" applyFill="1" applyBorder="1" applyAlignment="1" applyProtection="1">
      <alignment wrapText="1"/>
    </xf>
    <xf numFmtId="166" fontId="3" fillId="0" borderId="22" xfId="24" applyNumberFormat="1" applyFont="1" applyBorder="1" applyAlignment="1" applyProtection="1">
      <alignment horizontal="center" vertical="center" wrapText="1"/>
      <protection locked="0"/>
    </xf>
    <xf numFmtId="166" fontId="3" fillId="8" borderId="13" xfId="24" applyNumberFormat="1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166" fontId="3" fillId="9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9" xfId="0" applyFont="1" applyFill="1" applyBorder="1" applyAlignment="1" applyProtection="1">
      <alignment vertical="center" wrapText="1"/>
      <protection locked="0"/>
    </xf>
    <xf numFmtId="166" fontId="7" fillId="10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 wrapText="1"/>
      <protection locked="0"/>
    </xf>
    <xf numFmtId="166" fontId="7" fillId="10" borderId="7" xfId="24" applyNumberFormat="1" applyFont="1" applyFill="1" applyBorder="1" applyAlignment="1" applyProtection="1">
      <alignment horizontal="center" vertical="center" wrapText="1"/>
      <protection locked="0"/>
    </xf>
    <xf numFmtId="49" fontId="9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vertical="center" wrapText="1"/>
      <protection locked="0"/>
    </xf>
    <xf numFmtId="166" fontId="7" fillId="10" borderId="8" xfId="24" applyNumberFormat="1" applyFont="1" applyFill="1" applyBorder="1" applyAlignment="1" applyProtection="1">
      <alignment horizontal="center" vertical="center" wrapText="1"/>
      <protection locked="0"/>
    </xf>
    <xf numFmtId="49" fontId="11" fillId="10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11" borderId="12" xfId="24" applyNumberFormat="1" applyFont="1" applyFill="1" applyBorder="1" applyAlignment="1">
      <alignment horizontal="center" vertical="center" wrapText="1"/>
    </xf>
    <xf numFmtId="166" fontId="7" fillId="12" borderId="9" xfId="24" applyNumberFormat="1" applyFont="1" applyFill="1" applyBorder="1" applyAlignment="1">
      <alignment horizontal="center" vertical="center" wrapText="1"/>
    </xf>
    <xf numFmtId="166" fontId="7" fillId="13" borderId="16" xfId="24" applyNumberFormat="1" applyFont="1" applyFill="1" applyBorder="1" applyAlignment="1">
      <alignment horizontal="center" vertical="center" wrapText="1"/>
    </xf>
    <xf numFmtId="167" fontId="3" fillId="0" borderId="25" xfId="0" applyNumberFormat="1" applyFont="1" applyBorder="1" applyAlignment="1">
      <alignment horizontal="left" wrapText="1"/>
    </xf>
    <xf numFmtId="49" fontId="3" fillId="0" borderId="26" xfId="0" applyNumberFormat="1" applyFont="1" applyBorder="1" applyAlignment="1">
      <alignment horizontal="center" vertical="center"/>
    </xf>
    <xf numFmtId="166" fontId="3" fillId="3" borderId="13" xfId="24" applyNumberFormat="1" applyFont="1" applyFill="1" applyBorder="1" applyAlignment="1" applyProtection="1">
      <alignment horizontal="center" vertical="center" wrapText="1"/>
      <protection locked="0"/>
    </xf>
    <xf numFmtId="167" fontId="3" fillId="0" borderId="3" xfId="0" applyNumberFormat="1" applyFont="1" applyBorder="1" applyAlignment="1">
      <alignment horizontal="left" vertical="center" wrapText="1"/>
    </xf>
    <xf numFmtId="166" fontId="3" fillId="0" borderId="3" xfId="24" applyNumberFormat="1" applyFont="1" applyBorder="1" applyAlignment="1" applyProtection="1">
      <alignment horizontal="center" vertical="center" wrapText="1"/>
      <protection locked="0"/>
    </xf>
    <xf numFmtId="167" fontId="3" fillId="0" borderId="22" xfId="0" applyNumberFormat="1" applyFont="1" applyBorder="1" applyAlignment="1">
      <alignment horizontal="left" wrapText="1"/>
    </xf>
    <xf numFmtId="166" fontId="3" fillId="0" borderId="13" xfId="24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9" fontId="7" fillId="3" borderId="20" xfId="0" applyNumberFormat="1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6">
    <cellStyle name="Excel_BuiltIn_Акцент2" xfId="1" xr:uid="{00000000-0005-0000-0000-000000000000}"/>
    <cellStyle name="Normal" xfId="2" xr:uid="{00000000-0005-0000-0000-000001000000}"/>
    <cellStyle name="xl46" xfId="25" xr:uid="{00000000-0005-0000-0000-000002000000}"/>
    <cellStyle name="Гиперссылка" xfId="3" builtinId="8"/>
    <cellStyle name="Обычный" xfId="0" builtinId="0"/>
    <cellStyle name="Обычный 10" xfId="4" xr:uid="{00000000-0005-0000-0000-000005000000}"/>
    <cellStyle name="Обычный 11" xfId="5" xr:uid="{00000000-0005-0000-0000-000006000000}"/>
    <cellStyle name="Обычный 12" xfId="6" xr:uid="{00000000-0005-0000-0000-000007000000}"/>
    <cellStyle name="Обычный 13" xfId="7" xr:uid="{00000000-0005-0000-0000-000008000000}"/>
    <cellStyle name="Обычный 14" xfId="8" xr:uid="{00000000-0005-0000-0000-000009000000}"/>
    <cellStyle name="Обычный 15" xfId="9" xr:uid="{00000000-0005-0000-0000-00000A000000}"/>
    <cellStyle name="Обычный 16" xfId="10" xr:uid="{00000000-0005-0000-0000-00000B000000}"/>
    <cellStyle name="Обычный 17" xfId="11" xr:uid="{00000000-0005-0000-0000-00000C000000}"/>
    <cellStyle name="Обычный 18" xfId="12" xr:uid="{00000000-0005-0000-0000-00000D000000}"/>
    <cellStyle name="Обычный 19" xfId="13" xr:uid="{00000000-0005-0000-0000-00000E000000}"/>
    <cellStyle name="Обычный 2" xfId="14" xr:uid="{00000000-0005-0000-0000-00000F000000}"/>
    <cellStyle name="Обычный 20" xfId="15" xr:uid="{00000000-0005-0000-0000-000010000000}"/>
    <cellStyle name="Обычный 21" xfId="16" xr:uid="{00000000-0005-0000-0000-000011000000}"/>
    <cellStyle name="Обычный 3" xfId="17" xr:uid="{00000000-0005-0000-0000-000012000000}"/>
    <cellStyle name="Обычный 4" xfId="18" xr:uid="{00000000-0005-0000-0000-000013000000}"/>
    <cellStyle name="Обычный 5" xfId="19" xr:uid="{00000000-0005-0000-0000-000014000000}"/>
    <cellStyle name="Обычный 6" xfId="20" xr:uid="{00000000-0005-0000-0000-000015000000}"/>
    <cellStyle name="Обычный 7" xfId="21" xr:uid="{00000000-0005-0000-0000-000016000000}"/>
    <cellStyle name="Обычный 8" xfId="22" xr:uid="{00000000-0005-0000-0000-000017000000}"/>
    <cellStyle name="Обычный 9" xfId="23" xr:uid="{00000000-0005-0000-0000-000018000000}"/>
    <cellStyle name="Финансовый 2" xfId="24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EE2A325F57B7A8464CD6A39565291F9A6190EB43297432CFDEC66C988214870B84DF015B41F3313679BA7F913F79C975F2BDA4765497F751k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148"/>
  <sheetViews>
    <sheetView showZeros="0" tabSelected="1" zoomScale="82" zoomScaleNormal="82" workbookViewId="0">
      <pane ySplit="7" topLeftCell="A138" activePane="bottomLeft" state="frozen"/>
      <selection pane="bottomLeft" activeCell="I138" sqref="I138"/>
    </sheetView>
  </sheetViews>
  <sheetFormatPr defaultRowHeight="15.75" x14ac:dyDescent="0.25"/>
  <cols>
    <col min="1" max="1" width="30.5703125" style="1" customWidth="1"/>
    <col min="2" max="2" width="80.140625" style="1" customWidth="1"/>
    <col min="3" max="3" width="16.28515625" style="1" customWidth="1"/>
    <col min="4" max="4" width="15.28515625" style="1" customWidth="1"/>
    <col min="5" max="5" width="13.7109375" style="1" customWidth="1"/>
    <col min="6" max="251" width="9.140625" style="1" customWidth="1"/>
  </cols>
  <sheetData>
    <row r="1" spans="1:5" ht="20.25" x14ac:dyDescent="0.25">
      <c r="A1" s="138" t="s">
        <v>0</v>
      </c>
      <c r="B1" s="138"/>
      <c r="C1" s="138"/>
      <c r="D1" s="138"/>
      <c r="E1" s="138"/>
    </row>
    <row r="2" spans="1:5" ht="18.75" x14ac:dyDescent="0.25">
      <c r="A2" s="139" t="s">
        <v>268</v>
      </c>
      <c r="B2" s="139"/>
      <c r="C2" s="139"/>
      <c r="D2" s="139"/>
      <c r="E2" s="139"/>
    </row>
    <row r="3" spans="1:5" x14ac:dyDescent="0.25">
      <c r="A3" s="2"/>
      <c r="B3" s="3"/>
      <c r="C3" s="4"/>
      <c r="D3" s="5"/>
      <c r="E3" s="5"/>
    </row>
    <row r="4" spans="1:5" ht="78.75" x14ac:dyDescent="0.25">
      <c r="A4" s="6" t="s">
        <v>1</v>
      </c>
      <c r="B4" s="7" t="s">
        <v>2</v>
      </c>
      <c r="C4" s="6" t="s">
        <v>3</v>
      </c>
      <c r="D4" s="8" t="s">
        <v>4</v>
      </c>
      <c r="E4" s="9" t="s">
        <v>5</v>
      </c>
    </row>
    <row r="5" spans="1:5" x14ac:dyDescent="0.25">
      <c r="A5" s="10">
        <v>1</v>
      </c>
      <c r="B5" s="11">
        <v>2</v>
      </c>
      <c r="C5" s="12" t="s">
        <v>6</v>
      </c>
      <c r="D5" s="13">
        <v>5</v>
      </c>
      <c r="E5" s="14">
        <v>6</v>
      </c>
    </row>
    <row r="6" spans="1:5" x14ac:dyDescent="0.25">
      <c r="A6" s="15"/>
      <c r="B6" s="16" t="s">
        <v>7</v>
      </c>
      <c r="C6" s="17"/>
      <c r="D6" s="18"/>
      <c r="E6" s="18"/>
    </row>
    <row r="7" spans="1:5" x14ac:dyDescent="0.25">
      <c r="A7" s="19" t="s">
        <v>8</v>
      </c>
      <c r="B7" s="20" t="s">
        <v>9</v>
      </c>
      <c r="C7" s="21">
        <f>C8+C23</f>
        <v>1182706.1000000001</v>
      </c>
      <c r="D7" s="21">
        <f>D8+D23</f>
        <v>998362.24</v>
      </c>
      <c r="E7" s="21">
        <f t="shared" ref="E7:E35" si="0">IF(C7&gt;0,D7/C7*100,0)</f>
        <v>84.413383849123619</v>
      </c>
    </row>
    <row r="8" spans="1:5" x14ac:dyDescent="0.25">
      <c r="A8" s="121"/>
      <c r="B8" s="122" t="s">
        <v>10</v>
      </c>
      <c r="C8" s="123">
        <f>SUM(C9+C11+C12+C17+C20)</f>
        <v>1103033.3</v>
      </c>
      <c r="D8" s="123">
        <f>D9+D12+D17+D20+D11</f>
        <v>876311.04000000004</v>
      </c>
      <c r="E8" s="123">
        <f t="shared" si="0"/>
        <v>79.445565242681255</v>
      </c>
    </row>
    <row r="9" spans="1:5" x14ac:dyDescent="0.25">
      <c r="A9" s="22" t="s">
        <v>11</v>
      </c>
      <c r="B9" s="23" t="s">
        <v>12</v>
      </c>
      <c r="C9" s="24">
        <f>C10</f>
        <v>636290.5</v>
      </c>
      <c r="D9" s="24">
        <f>D10</f>
        <v>532969.92000000004</v>
      </c>
      <c r="E9" s="25">
        <f t="shared" si="0"/>
        <v>83.762042651901922</v>
      </c>
    </row>
    <row r="10" spans="1:5" s="1" customFormat="1" x14ac:dyDescent="0.25">
      <c r="A10" s="26" t="s">
        <v>13</v>
      </c>
      <c r="B10" s="27" t="s">
        <v>14</v>
      </c>
      <c r="C10" s="28">
        <v>636290.5</v>
      </c>
      <c r="D10" s="29">
        <v>532969.92000000004</v>
      </c>
      <c r="E10" s="29">
        <f t="shared" si="0"/>
        <v>83.762042651901922</v>
      </c>
    </row>
    <row r="11" spans="1:5" s="1" customFormat="1" ht="31.5" x14ac:dyDescent="0.25">
      <c r="A11" s="30" t="s">
        <v>15</v>
      </c>
      <c r="B11" s="31" t="s">
        <v>16</v>
      </c>
      <c r="C11" s="32">
        <v>54396</v>
      </c>
      <c r="D11" s="32">
        <v>44637.36</v>
      </c>
      <c r="E11" s="29">
        <f t="shared" si="0"/>
        <v>82.060004412089128</v>
      </c>
    </row>
    <row r="12" spans="1:5" s="1" customFormat="1" x14ac:dyDescent="0.25">
      <c r="A12" s="30" t="s">
        <v>17</v>
      </c>
      <c r="B12" s="33" t="s">
        <v>18</v>
      </c>
      <c r="C12" s="32">
        <f>SUM(C13:C16)</f>
        <v>151069.5</v>
      </c>
      <c r="D12" s="32">
        <f>SUM(D13:D16)</f>
        <v>143608.65999999997</v>
      </c>
      <c r="E12" s="29">
        <f t="shared" si="0"/>
        <v>95.061319458924515</v>
      </c>
    </row>
    <row r="13" spans="1:5" s="1" customFormat="1" ht="31.5" x14ac:dyDescent="0.25">
      <c r="A13" s="34" t="s">
        <v>19</v>
      </c>
      <c r="B13" s="35" t="s">
        <v>20</v>
      </c>
      <c r="C13" s="28">
        <v>128398.9</v>
      </c>
      <c r="D13" s="28">
        <v>125101.48</v>
      </c>
      <c r="E13" s="29">
        <f t="shared" si="0"/>
        <v>97.431893886941396</v>
      </c>
    </row>
    <row r="14" spans="1:5" s="1" customFormat="1" x14ac:dyDescent="0.25">
      <c r="A14" s="26" t="s">
        <v>21</v>
      </c>
      <c r="B14" s="27" t="s">
        <v>22</v>
      </c>
      <c r="C14" s="28"/>
      <c r="D14" s="28">
        <v>59.18</v>
      </c>
      <c r="E14" s="29">
        <f t="shared" si="0"/>
        <v>0</v>
      </c>
    </row>
    <row r="15" spans="1:5" s="1" customFormat="1" x14ac:dyDescent="0.25">
      <c r="A15" s="26" t="s">
        <v>23</v>
      </c>
      <c r="B15" s="27" t="s">
        <v>24</v>
      </c>
      <c r="C15" s="28">
        <v>6164.5</v>
      </c>
      <c r="D15" s="28">
        <v>7568.7</v>
      </c>
      <c r="E15" s="29">
        <f t="shared" si="0"/>
        <v>122.77881417795442</v>
      </c>
    </row>
    <row r="16" spans="1:5" s="1" customFormat="1" ht="31.5" x14ac:dyDescent="0.25">
      <c r="A16" s="26" t="s">
        <v>25</v>
      </c>
      <c r="B16" s="27" t="s">
        <v>253</v>
      </c>
      <c r="C16" s="28">
        <v>16506.099999999999</v>
      </c>
      <c r="D16" s="28">
        <v>10879.3</v>
      </c>
      <c r="E16" s="29">
        <f t="shared" si="0"/>
        <v>65.910784497852319</v>
      </c>
    </row>
    <row r="17" spans="1:5" s="1" customFormat="1" x14ac:dyDescent="0.25">
      <c r="A17" s="30" t="s">
        <v>26</v>
      </c>
      <c r="B17" s="33" t="s">
        <v>27</v>
      </c>
      <c r="C17" s="32">
        <f>SUM(C18:C19)</f>
        <v>225486.80000000002</v>
      </c>
      <c r="D17" s="32">
        <f>SUM(D18:D19)</f>
        <v>127509.70000000001</v>
      </c>
      <c r="E17" s="29">
        <f t="shared" si="0"/>
        <v>56.548631671565694</v>
      </c>
    </row>
    <row r="18" spans="1:5" s="1" customFormat="1" x14ac:dyDescent="0.25">
      <c r="A18" s="26" t="s">
        <v>28</v>
      </c>
      <c r="B18" s="27" t="s">
        <v>29</v>
      </c>
      <c r="C18" s="28">
        <v>80087.600000000006</v>
      </c>
      <c r="D18" s="28">
        <v>35467.9</v>
      </c>
      <c r="E18" s="29">
        <f t="shared" si="0"/>
        <v>44.286381412353471</v>
      </c>
    </row>
    <row r="19" spans="1:5" s="1" customFormat="1" x14ac:dyDescent="0.25">
      <c r="A19" s="26" t="s">
        <v>30</v>
      </c>
      <c r="B19" s="27" t="s">
        <v>31</v>
      </c>
      <c r="C19" s="28">
        <v>145399.20000000001</v>
      </c>
      <c r="D19" s="28">
        <v>92041.8</v>
      </c>
      <c r="E19" s="29">
        <f t="shared" si="0"/>
        <v>63.30282422461746</v>
      </c>
    </row>
    <row r="20" spans="1:5" s="1" customFormat="1" x14ac:dyDescent="0.25">
      <c r="A20" s="30" t="s">
        <v>32</v>
      </c>
      <c r="B20" s="33" t="s">
        <v>33</v>
      </c>
      <c r="C20" s="32">
        <f>SUM(C21:C22)</f>
        <v>35790.5</v>
      </c>
      <c r="D20" s="32">
        <f>SUM(D21:D22)</f>
        <v>27585.4</v>
      </c>
      <c r="E20" s="29">
        <f t="shared" si="0"/>
        <v>77.074642712451634</v>
      </c>
    </row>
    <row r="21" spans="1:5" s="1" customFormat="1" ht="31.5" x14ac:dyDescent="0.25">
      <c r="A21" s="26" t="s">
        <v>34</v>
      </c>
      <c r="B21" s="27" t="s">
        <v>35</v>
      </c>
      <c r="C21" s="28">
        <v>35740.5</v>
      </c>
      <c r="D21" s="28">
        <v>27545.4</v>
      </c>
      <c r="E21" s="29">
        <f t="shared" si="0"/>
        <v>77.070550216141356</v>
      </c>
    </row>
    <row r="22" spans="1:5" s="1" customFormat="1" ht="31.5" x14ac:dyDescent="0.25">
      <c r="A22" s="26" t="s">
        <v>36</v>
      </c>
      <c r="B22" s="27" t="s">
        <v>37</v>
      </c>
      <c r="C22" s="28">
        <v>50</v>
      </c>
      <c r="D22" s="28">
        <v>40</v>
      </c>
      <c r="E22" s="29">
        <f t="shared" si="0"/>
        <v>80</v>
      </c>
    </row>
    <row r="23" spans="1:5" s="36" customFormat="1" x14ac:dyDescent="0.25">
      <c r="A23" s="124"/>
      <c r="B23" s="116" t="s">
        <v>38</v>
      </c>
      <c r="C23" s="117">
        <f>C24+C35+C36+C37+C42+C64</f>
        <v>79672.799999999988</v>
      </c>
      <c r="D23" s="117">
        <f>D24+D35+D36+D37+D42+D64</f>
        <v>122051.19999999998</v>
      </c>
      <c r="E23" s="117">
        <f t="shared" si="0"/>
        <v>153.19054934682853</v>
      </c>
    </row>
    <row r="24" spans="1:5" ht="31.5" x14ac:dyDescent="0.25">
      <c r="A24" s="22" t="s">
        <v>39</v>
      </c>
      <c r="B24" s="23" t="s">
        <v>40</v>
      </c>
      <c r="C24" s="24">
        <f>SUM(C25:C32)</f>
        <v>44772.7</v>
      </c>
      <c r="D24" s="24">
        <f>SUM(D25:D32)</f>
        <v>52723.199999999997</v>
      </c>
      <c r="E24" s="29">
        <f t="shared" si="0"/>
        <v>117.75747274566868</v>
      </c>
    </row>
    <row r="25" spans="1:5" ht="47.25" hidden="1" x14ac:dyDescent="0.25">
      <c r="A25" s="34" t="s">
        <v>41</v>
      </c>
      <c r="B25" s="35" t="s">
        <v>42</v>
      </c>
      <c r="C25" s="29"/>
      <c r="D25" s="29"/>
      <c r="E25" s="29">
        <f t="shared" si="0"/>
        <v>0</v>
      </c>
    </row>
    <row r="26" spans="1:5" s="1" customFormat="1" ht="63" x14ac:dyDescent="0.25">
      <c r="A26" s="26" t="s">
        <v>43</v>
      </c>
      <c r="B26" s="27" t="s">
        <v>44</v>
      </c>
      <c r="C26" s="29">
        <v>18237.099999999999</v>
      </c>
      <c r="D26" s="29">
        <v>13087</v>
      </c>
      <c r="E26" s="29">
        <f t="shared" si="0"/>
        <v>71.760312769025774</v>
      </c>
    </row>
    <row r="27" spans="1:5" s="1" customFormat="1" ht="63" x14ac:dyDescent="0.25">
      <c r="A27" s="26" t="s">
        <v>45</v>
      </c>
      <c r="B27" s="27" t="s">
        <v>46</v>
      </c>
      <c r="C27" s="28">
        <v>1690.9</v>
      </c>
      <c r="D27" s="28">
        <v>3510.8</v>
      </c>
      <c r="E27" s="29" t="s">
        <v>75</v>
      </c>
    </row>
    <row r="28" spans="1:5" s="1" customFormat="1" ht="78.75" x14ac:dyDescent="0.25">
      <c r="A28" s="26" t="s">
        <v>47</v>
      </c>
      <c r="B28" s="27" t="s">
        <v>48</v>
      </c>
      <c r="C28" s="28">
        <v>797.1</v>
      </c>
      <c r="D28" s="28">
        <v>744</v>
      </c>
      <c r="E28" s="29">
        <f t="shared" si="0"/>
        <v>93.338351524275495</v>
      </c>
    </row>
    <row r="29" spans="1:5" s="1" customFormat="1" ht="31.5" x14ac:dyDescent="0.25">
      <c r="A29" s="26" t="s">
        <v>49</v>
      </c>
      <c r="B29" s="27" t="s">
        <v>50</v>
      </c>
      <c r="C29" s="28">
        <v>14887.2</v>
      </c>
      <c r="D29" s="28">
        <v>26110.3</v>
      </c>
      <c r="E29" s="29">
        <f t="shared" si="0"/>
        <v>175.38758127787628</v>
      </c>
    </row>
    <row r="30" spans="1:5" s="1" customFormat="1" ht="31.5" x14ac:dyDescent="0.25">
      <c r="A30" s="34" t="s">
        <v>51</v>
      </c>
      <c r="B30" s="35" t="s">
        <v>52</v>
      </c>
      <c r="C30" s="28">
        <v>68.2</v>
      </c>
      <c r="D30" s="28">
        <v>51.6</v>
      </c>
      <c r="E30" s="29">
        <f t="shared" si="0"/>
        <v>75.659824046920818</v>
      </c>
    </row>
    <row r="31" spans="1:5" s="1" customFormat="1" x14ac:dyDescent="0.25">
      <c r="A31" s="26" t="s">
        <v>53</v>
      </c>
      <c r="B31" s="27" t="s">
        <v>54</v>
      </c>
      <c r="C31" s="28">
        <v>35.4</v>
      </c>
      <c r="D31" s="28"/>
      <c r="E31" s="29">
        <f t="shared" si="0"/>
        <v>0</v>
      </c>
    </row>
    <row r="32" spans="1:5" s="36" customFormat="1" ht="78.75" x14ac:dyDescent="0.25">
      <c r="A32" s="30" t="s">
        <v>55</v>
      </c>
      <c r="B32" s="33" t="s">
        <v>56</v>
      </c>
      <c r="C32" s="32">
        <f>SUM(C33:C34)</f>
        <v>9056.7999999999993</v>
      </c>
      <c r="D32" s="32">
        <f>SUM(D33:D34)</f>
        <v>9219.5</v>
      </c>
      <c r="E32" s="24">
        <f t="shared" si="0"/>
        <v>101.79644024379473</v>
      </c>
    </row>
    <row r="33" spans="1:5" s="1" customFormat="1" ht="63" x14ac:dyDescent="0.25">
      <c r="A33" s="26" t="s">
        <v>57</v>
      </c>
      <c r="B33" s="27" t="s">
        <v>58</v>
      </c>
      <c r="C33" s="28">
        <v>6568.2</v>
      </c>
      <c r="D33" s="28">
        <v>6988.5</v>
      </c>
      <c r="E33" s="29">
        <f t="shared" si="0"/>
        <v>106.39901342833653</v>
      </c>
    </row>
    <row r="34" spans="1:5" s="1" customFormat="1" ht="94.5" x14ac:dyDescent="0.25">
      <c r="A34" s="26" t="s">
        <v>59</v>
      </c>
      <c r="B34" s="27" t="s">
        <v>60</v>
      </c>
      <c r="C34" s="28">
        <v>2488.6</v>
      </c>
      <c r="D34" s="28">
        <v>2231</v>
      </c>
      <c r="E34" s="29">
        <f t="shared" si="0"/>
        <v>89.648798521256936</v>
      </c>
    </row>
    <row r="35" spans="1:5" s="1" customFormat="1" x14ac:dyDescent="0.25">
      <c r="A35" s="30" t="s">
        <v>61</v>
      </c>
      <c r="B35" s="33" t="s">
        <v>62</v>
      </c>
      <c r="C35" s="32">
        <v>5636.9</v>
      </c>
      <c r="D35" s="32">
        <v>9727</v>
      </c>
      <c r="E35" s="29">
        <f t="shared" si="0"/>
        <v>172.55938547783359</v>
      </c>
    </row>
    <row r="36" spans="1:5" s="1" customFormat="1" x14ac:dyDescent="0.25">
      <c r="A36" s="30" t="s">
        <v>63</v>
      </c>
      <c r="B36" s="33" t="s">
        <v>64</v>
      </c>
      <c r="C36" s="32">
        <v>3708.1</v>
      </c>
      <c r="D36" s="32">
        <v>20319.599999999999</v>
      </c>
      <c r="E36" s="29" t="s">
        <v>75</v>
      </c>
    </row>
    <row r="37" spans="1:5" s="1" customFormat="1" x14ac:dyDescent="0.25">
      <c r="A37" s="30" t="s">
        <v>65</v>
      </c>
      <c r="B37" s="33" t="s">
        <v>66</v>
      </c>
      <c r="C37" s="32">
        <f>SUM(C39:C41)</f>
        <v>20500</v>
      </c>
      <c r="D37" s="32">
        <f>SUM(D38:D41)</f>
        <v>21538.2</v>
      </c>
      <c r="E37" s="29">
        <f>IF(C37&gt;0,D37/C37*100,0)</f>
        <v>105.06439024390244</v>
      </c>
    </row>
    <row r="38" spans="1:5" s="1" customFormat="1" ht="63" customHeight="1" x14ac:dyDescent="0.25">
      <c r="A38" s="26" t="s">
        <v>264</v>
      </c>
      <c r="B38" s="128" t="s">
        <v>265</v>
      </c>
      <c r="C38" s="32"/>
      <c r="D38" s="28">
        <v>8</v>
      </c>
      <c r="E38" s="29"/>
    </row>
    <row r="39" spans="1:5" s="1" customFormat="1" ht="31.5" x14ac:dyDescent="0.25">
      <c r="A39" s="26" t="s">
        <v>67</v>
      </c>
      <c r="B39" s="27" t="s">
        <v>68</v>
      </c>
      <c r="C39" s="28">
        <v>11500</v>
      </c>
      <c r="D39" s="28">
        <v>9154.4</v>
      </c>
      <c r="E39" s="29">
        <f>IF(C39&gt;0,D39/C39*100,0)</f>
        <v>79.603478260869565</v>
      </c>
    </row>
    <row r="40" spans="1:5" s="1" customFormat="1" ht="63" x14ac:dyDescent="0.25">
      <c r="A40" s="26" t="s">
        <v>69</v>
      </c>
      <c r="B40" s="27" t="s">
        <v>70</v>
      </c>
      <c r="C40" s="28">
        <v>7500</v>
      </c>
      <c r="D40" s="28">
        <v>11394.4</v>
      </c>
      <c r="E40" s="29">
        <f>IF(C40&gt;0,D40/C40*100,0)</f>
        <v>151.92533333333333</v>
      </c>
    </row>
    <row r="41" spans="1:5" s="1" customFormat="1" ht="31.5" x14ac:dyDescent="0.25">
      <c r="A41" s="34" t="s">
        <v>71</v>
      </c>
      <c r="B41" s="35" t="s">
        <v>72</v>
      </c>
      <c r="C41" s="28">
        <v>1500</v>
      </c>
      <c r="D41" s="28">
        <v>981.4</v>
      </c>
      <c r="E41" s="29">
        <f>IF(C41&gt;0,D41/C41*100,0)</f>
        <v>65.426666666666662</v>
      </c>
    </row>
    <row r="42" spans="1:5" s="1" customFormat="1" x14ac:dyDescent="0.25">
      <c r="A42" s="30" t="s">
        <v>73</v>
      </c>
      <c r="B42" s="33" t="s">
        <v>74</v>
      </c>
      <c r="C42" s="32">
        <f>SUM(C43:C63)</f>
        <v>2818.2</v>
      </c>
      <c r="D42" s="32">
        <f>SUM(D43:D63)</f>
        <v>15305.800000000001</v>
      </c>
      <c r="E42" s="29" t="s">
        <v>75</v>
      </c>
    </row>
    <row r="43" spans="1:5" s="1" customFormat="1" ht="63" x14ac:dyDescent="0.25">
      <c r="A43" s="37" t="s">
        <v>76</v>
      </c>
      <c r="B43" s="38" t="s">
        <v>77</v>
      </c>
      <c r="C43" s="28">
        <v>130</v>
      </c>
      <c r="D43" s="28">
        <v>11.7</v>
      </c>
      <c r="E43" s="29">
        <f>IF(C43&gt;0,D43/C43*100,0)</f>
        <v>9</v>
      </c>
    </row>
    <row r="44" spans="1:5" s="1" customFormat="1" ht="94.5" x14ac:dyDescent="0.25">
      <c r="A44" s="37" t="s">
        <v>78</v>
      </c>
      <c r="B44" s="38" t="s">
        <v>79</v>
      </c>
      <c r="C44" s="28">
        <v>280</v>
      </c>
      <c r="D44" s="28">
        <v>78.8</v>
      </c>
      <c r="E44" s="29">
        <f>IF(C44&gt;0,D44/C44*100,0)</f>
        <v>28.142857142857142</v>
      </c>
    </row>
    <row r="45" spans="1:5" s="1" customFormat="1" ht="63" x14ac:dyDescent="0.25">
      <c r="A45" s="103" t="s">
        <v>80</v>
      </c>
      <c r="B45" s="104" t="s">
        <v>81</v>
      </c>
      <c r="C45" s="44">
        <v>150</v>
      </c>
      <c r="D45" s="28">
        <v>14.8</v>
      </c>
      <c r="E45" s="29">
        <f>IF(C45&gt;0,D45/C45*100,0)</f>
        <v>9.8666666666666671</v>
      </c>
    </row>
    <row r="46" spans="1:5" s="1" customFormat="1" ht="78.75" x14ac:dyDescent="0.25">
      <c r="A46" s="108" t="s">
        <v>82</v>
      </c>
      <c r="B46" s="109" t="s">
        <v>83</v>
      </c>
      <c r="C46" s="110">
        <v>50</v>
      </c>
      <c r="D46" s="28">
        <v>4</v>
      </c>
      <c r="E46" s="29">
        <f>IF(C46&gt;0,D46/C46*100,0)</f>
        <v>8</v>
      </c>
    </row>
    <row r="47" spans="1:5" s="1" customFormat="1" ht="78.75" x14ac:dyDescent="0.25">
      <c r="A47" s="105" t="s">
        <v>84</v>
      </c>
      <c r="B47" s="131" t="s">
        <v>85</v>
      </c>
      <c r="C47" s="132">
        <v>100</v>
      </c>
      <c r="D47" s="44">
        <v>6.8</v>
      </c>
      <c r="E47" s="29">
        <f>IF(C47&gt;0,D47/C47*100,0)</f>
        <v>6.8000000000000007</v>
      </c>
    </row>
    <row r="48" spans="1:5" s="1" customFormat="1" ht="63" x14ac:dyDescent="0.25">
      <c r="A48" s="129" t="s">
        <v>260</v>
      </c>
      <c r="B48" s="133" t="s">
        <v>262</v>
      </c>
      <c r="C48" s="110"/>
      <c r="D48" s="110">
        <v>20</v>
      </c>
      <c r="E48" s="130"/>
    </row>
    <row r="49" spans="1:5" s="1" customFormat="1" ht="78.75" x14ac:dyDescent="0.25">
      <c r="A49" s="37" t="s">
        <v>86</v>
      </c>
      <c r="B49" s="106" t="s">
        <v>87</v>
      </c>
      <c r="C49" s="107">
        <v>285</v>
      </c>
      <c r="D49" s="107">
        <v>35</v>
      </c>
      <c r="E49" s="29">
        <f t="shared" ref="E49:E54" si="1">IF(C49&gt;0,D49/C49*100,0)</f>
        <v>12.280701754385964</v>
      </c>
    </row>
    <row r="50" spans="1:5" s="1" customFormat="1" ht="94.5" x14ac:dyDescent="0.25">
      <c r="A50" s="37" t="s">
        <v>88</v>
      </c>
      <c r="B50" s="38" t="s">
        <v>89</v>
      </c>
      <c r="C50" s="28">
        <v>30</v>
      </c>
      <c r="D50" s="28">
        <v>1.4</v>
      </c>
      <c r="E50" s="29">
        <f t="shared" si="1"/>
        <v>4.6666666666666661</v>
      </c>
    </row>
    <row r="51" spans="1:5" s="1" customFormat="1" ht="78.75" x14ac:dyDescent="0.25">
      <c r="A51" s="37" t="s">
        <v>90</v>
      </c>
      <c r="B51" s="38" t="s">
        <v>91</v>
      </c>
      <c r="C51" s="28">
        <v>30</v>
      </c>
      <c r="D51" s="28">
        <v>5.8</v>
      </c>
      <c r="E51" s="29">
        <f t="shared" si="1"/>
        <v>19.333333333333332</v>
      </c>
    </row>
    <row r="52" spans="1:5" s="1" customFormat="1" ht="63" x14ac:dyDescent="0.25">
      <c r="A52" s="37" t="s">
        <v>92</v>
      </c>
      <c r="B52" s="38" t="s">
        <v>93</v>
      </c>
      <c r="C52" s="28">
        <v>160</v>
      </c>
      <c r="D52" s="28">
        <v>95.3</v>
      </c>
      <c r="E52" s="29">
        <f t="shared" si="1"/>
        <v>59.562499999999993</v>
      </c>
    </row>
    <row r="53" spans="1:5" s="1" customFormat="1" ht="78.75" x14ac:dyDescent="0.25">
      <c r="A53" s="37" t="s">
        <v>94</v>
      </c>
      <c r="B53" s="38" t="s">
        <v>95</v>
      </c>
      <c r="C53" s="28">
        <v>660</v>
      </c>
      <c r="D53" s="28">
        <v>534.6</v>
      </c>
      <c r="E53" s="29">
        <f t="shared" si="1"/>
        <v>81</v>
      </c>
    </row>
    <row r="54" spans="1:5" s="1" customFormat="1" ht="47.25" x14ac:dyDescent="0.25">
      <c r="A54" s="37" t="s">
        <v>96</v>
      </c>
      <c r="B54" s="39" t="s">
        <v>97</v>
      </c>
      <c r="C54" s="28">
        <v>60</v>
      </c>
      <c r="D54" s="28">
        <v>36.5</v>
      </c>
      <c r="E54" s="29">
        <f t="shared" si="1"/>
        <v>60.833333333333329</v>
      </c>
    </row>
    <row r="55" spans="1:5" s="1" customFormat="1" ht="47.25" x14ac:dyDescent="0.25">
      <c r="A55" s="37" t="s">
        <v>98</v>
      </c>
      <c r="B55" s="39" t="s">
        <v>99</v>
      </c>
      <c r="C55" s="28">
        <v>715</v>
      </c>
      <c r="D55" s="28">
        <v>11307.4</v>
      </c>
      <c r="E55" s="29" t="s">
        <v>75</v>
      </c>
    </row>
    <row r="56" spans="1:5" s="1" customFormat="1" ht="78.75" x14ac:dyDescent="0.25">
      <c r="A56" s="37" t="s">
        <v>254</v>
      </c>
      <c r="B56" s="135" t="s">
        <v>255</v>
      </c>
      <c r="C56" s="44"/>
      <c r="D56" s="28">
        <v>46.4</v>
      </c>
      <c r="E56" s="29"/>
    </row>
    <row r="57" spans="1:5" s="1" customFormat="1" ht="78.75" x14ac:dyDescent="0.25">
      <c r="A57" s="129" t="s">
        <v>261</v>
      </c>
      <c r="B57" s="133" t="s">
        <v>263</v>
      </c>
      <c r="C57" s="110">
        <v>38.200000000000003</v>
      </c>
      <c r="D57" s="134">
        <v>282.60000000000002</v>
      </c>
      <c r="E57" s="29"/>
    </row>
    <row r="58" spans="1:5" s="1" customFormat="1" ht="78.75" x14ac:dyDescent="0.25">
      <c r="A58" s="37" t="s">
        <v>100</v>
      </c>
      <c r="B58" s="136" t="s">
        <v>101</v>
      </c>
      <c r="C58" s="107">
        <v>30</v>
      </c>
      <c r="D58" s="28">
        <v>158.4</v>
      </c>
      <c r="E58" s="29"/>
    </row>
    <row r="59" spans="1:5" s="1" customFormat="1" ht="141.75" x14ac:dyDescent="0.25">
      <c r="A59" s="37" t="s">
        <v>273</v>
      </c>
      <c r="B59" s="136" t="s">
        <v>275</v>
      </c>
      <c r="C59" s="107">
        <v>0</v>
      </c>
      <c r="D59" s="28">
        <v>0.3</v>
      </c>
      <c r="E59" s="29"/>
    </row>
    <row r="60" spans="1:5" s="1" customFormat="1" ht="84.75" customHeight="1" x14ac:dyDescent="0.25">
      <c r="A60" s="37" t="s">
        <v>274</v>
      </c>
      <c r="B60" s="136" t="s">
        <v>276</v>
      </c>
      <c r="C60" s="107"/>
      <c r="D60" s="28">
        <v>0.6</v>
      </c>
      <c r="E60" s="29"/>
    </row>
    <row r="61" spans="1:5" s="1" customFormat="1" ht="94.5" x14ac:dyDescent="0.25">
      <c r="A61" s="40" t="s">
        <v>102</v>
      </c>
      <c r="B61" s="41" t="s">
        <v>103</v>
      </c>
      <c r="C61" s="28">
        <v>100</v>
      </c>
      <c r="D61" s="28">
        <v>2438</v>
      </c>
      <c r="E61" s="29" t="s">
        <v>75</v>
      </c>
    </row>
    <row r="62" spans="1:5" s="1" customFormat="1" ht="86.25" customHeight="1" x14ac:dyDescent="0.25">
      <c r="A62" s="40" t="s">
        <v>269</v>
      </c>
      <c r="B62" s="41" t="s">
        <v>271</v>
      </c>
      <c r="C62" s="28"/>
      <c r="D62" s="28">
        <v>226.2</v>
      </c>
      <c r="E62" s="29"/>
    </row>
    <row r="63" spans="1:5" s="1" customFormat="1" ht="85.5" customHeight="1" x14ac:dyDescent="0.25">
      <c r="A63" s="40" t="s">
        <v>270</v>
      </c>
      <c r="B63" s="41" t="s">
        <v>272</v>
      </c>
      <c r="C63" s="28"/>
      <c r="D63" s="28">
        <v>1.2</v>
      </c>
      <c r="E63" s="29"/>
    </row>
    <row r="64" spans="1:5" x14ac:dyDescent="0.25">
      <c r="A64" s="115" t="s">
        <v>104</v>
      </c>
      <c r="B64" s="116" t="s">
        <v>105</v>
      </c>
      <c r="C64" s="117">
        <f>SUM(C65:C67)</f>
        <v>2236.9</v>
      </c>
      <c r="D64" s="117">
        <f>SUM(D65:D67)</f>
        <v>2437.4</v>
      </c>
      <c r="E64" s="114">
        <f>IF(C64&gt;0,D64/C64*100,0)</f>
        <v>108.96329742053734</v>
      </c>
    </row>
    <row r="65" spans="1:5" x14ac:dyDescent="0.25">
      <c r="A65" s="26" t="s">
        <v>106</v>
      </c>
      <c r="B65" s="27" t="s">
        <v>107</v>
      </c>
      <c r="C65" s="32"/>
      <c r="D65" s="28">
        <v>15.8</v>
      </c>
      <c r="E65" s="29">
        <f>IF(C65&gt;0,D65/C65*100,0)</f>
        <v>0</v>
      </c>
    </row>
    <row r="66" spans="1:5" x14ac:dyDescent="0.25">
      <c r="A66" s="26" t="s">
        <v>108</v>
      </c>
      <c r="B66" s="27" t="s">
        <v>109</v>
      </c>
      <c r="C66" s="28">
        <v>8.3000000000000007</v>
      </c>
      <c r="D66" s="28">
        <v>193</v>
      </c>
      <c r="E66" s="29" t="s">
        <v>75</v>
      </c>
    </row>
    <row r="67" spans="1:5" x14ac:dyDescent="0.25">
      <c r="A67" s="42" t="s">
        <v>110</v>
      </c>
      <c r="B67" s="43" t="s">
        <v>111</v>
      </c>
      <c r="C67" s="44">
        <v>2228.6</v>
      </c>
      <c r="D67" s="44">
        <v>2228.6</v>
      </c>
      <c r="E67" s="29">
        <f t="shared" ref="E67:E75" si="2">IF(C67&gt;0,D67/C67*100,0)</f>
        <v>100</v>
      </c>
    </row>
    <row r="68" spans="1:5" s="36" customFormat="1" x14ac:dyDescent="0.25">
      <c r="A68" s="118" t="s">
        <v>112</v>
      </c>
      <c r="B68" s="119" t="s">
        <v>113</v>
      </c>
      <c r="C68" s="120">
        <f>C69+C74+C76+C75</f>
        <v>3138443.5</v>
      </c>
      <c r="D68" s="120">
        <f>D69+D74+D76+D75</f>
        <v>2573595.3000000003</v>
      </c>
      <c r="E68" s="120">
        <f t="shared" si="2"/>
        <v>82.002282341549247</v>
      </c>
    </row>
    <row r="69" spans="1:5" ht="31.5" x14ac:dyDescent="0.25">
      <c r="A69" s="45" t="s">
        <v>114</v>
      </c>
      <c r="B69" s="46" t="s">
        <v>115</v>
      </c>
      <c r="C69" s="47">
        <f>SUM(C70:C73)</f>
        <v>3137817</v>
      </c>
      <c r="D69" s="47">
        <f>SUM(D70:D73)</f>
        <v>2572641.9000000004</v>
      </c>
      <c r="E69" s="48">
        <f t="shared" si="2"/>
        <v>81.988270826501363</v>
      </c>
    </row>
    <row r="70" spans="1:5" x14ac:dyDescent="0.25">
      <c r="A70" s="34" t="s">
        <v>116</v>
      </c>
      <c r="B70" s="49" t="s">
        <v>117</v>
      </c>
      <c r="C70" s="29">
        <v>564418.69999999995</v>
      </c>
      <c r="D70" s="29">
        <v>427814.1</v>
      </c>
      <c r="E70" s="48">
        <f t="shared" si="2"/>
        <v>75.797293746645892</v>
      </c>
    </row>
    <row r="71" spans="1:5" ht="31.5" x14ac:dyDescent="0.25">
      <c r="A71" s="34" t="s">
        <v>118</v>
      </c>
      <c r="B71" s="49" t="s">
        <v>119</v>
      </c>
      <c r="C71" s="29">
        <v>1126657</v>
      </c>
      <c r="D71" s="29">
        <v>851562.5</v>
      </c>
      <c r="E71" s="48">
        <f t="shared" si="2"/>
        <v>75.583118908416665</v>
      </c>
    </row>
    <row r="72" spans="1:5" x14ac:dyDescent="0.25">
      <c r="A72" s="34" t="s">
        <v>120</v>
      </c>
      <c r="B72" s="49" t="s">
        <v>121</v>
      </c>
      <c r="C72" s="29">
        <v>1351046.7</v>
      </c>
      <c r="D72" s="29">
        <v>1198624.8</v>
      </c>
      <c r="E72" s="48">
        <f t="shared" si="2"/>
        <v>88.718236016564049</v>
      </c>
    </row>
    <row r="73" spans="1:5" x14ac:dyDescent="0.25">
      <c r="A73" s="34" t="s">
        <v>251</v>
      </c>
      <c r="B73" s="35" t="s">
        <v>122</v>
      </c>
      <c r="C73" s="29">
        <v>95694.6</v>
      </c>
      <c r="D73" s="29">
        <v>94640.5</v>
      </c>
      <c r="E73" s="48">
        <f t="shared" si="2"/>
        <v>98.898474940069761</v>
      </c>
    </row>
    <row r="74" spans="1:5" x14ac:dyDescent="0.25">
      <c r="A74" s="22" t="s">
        <v>252</v>
      </c>
      <c r="B74" s="23" t="s">
        <v>123</v>
      </c>
      <c r="C74" s="24">
        <v>2350.8000000000002</v>
      </c>
      <c r="D74" s="24">
        <v>2350.8000000000002</v>
      </c>
      <c r="E74" s="29">
        <f t="shared" si="2"/>
        <v>100</v>
      </c>
    </row>
    <row r="75" spans="1:5" ht="63" x14ac:dyDescent="0.25">
      <c r="A75" s="50" t="s">
        <v>124</v>
      </c>
      <c r="B75" s="51" t="s">
        <v>125</v>
      </c>
      <c r="C75" s="52">
        <v>3811.1</v>
      </c>
      <c r="D75" s="52">
        <v>4138</v>
      </c>
      <c r="E75" s="52">
        <f t="shared" si="2"/>
        <v>108.57757602791844</v>
      </c>
    </row>
    <row r="76" spans="1:5" ht="47.25" x14ac:dyDescent="0.25">
      <c r="A76" s="53" t="s">
        <v>126</v>
      </c>
      <c r="B76" s="51" t="s">
        <v>127</v>
      </c>
      <c r="C76" s="54">
        <v>-5535.4</v>
      </c>
      <c r="D76" s="54">
        <v>-5535.4</v>
      </c>
      <c r="E76" s="54">
        <v>100</v>
      </c>
    </row>
    <row r="77" spans="1:5" x14ac:dyDescent="0.25">
      <c r="A77" s="55" t="s">
        <v>128</v>
      </c>
      <c r="B77" s="56"/>
      <c r="C77" s="57">
        <f>C7+C68</f>
        <v>4321149.5999999996</v>
      </c>
      <c r="D77" s="57">
        <f>D7+D68</f>
        <v>3571957.54</v>
      </c>
      <c r="E77" s="57">
        <f>IF(C77&gt;0,D77/C77*100,0)</f>
        <v>82.662204983599736</v>
      </c>
    </row>
    <row r="78" spans="1:5" x14ac:dyDescent="0.25">
      <c r="A78" s="58"/>
      <c r="B78" s="59"/>
      <c r="C78" s="60"/>
      <c r="D78" s="60"/>
      <c r="E78" s="61"/>
    </row>
    <row r="79" spans="1:5" x14ac:dyDescent="0.25">
      <c r="A79" s="62"/>
      <c r="B79" s="63" t="s">
        <v>129</v>
      </c>
      <c r="C79" s="25"/>
      <c r="D79" s="25"/>
      <c r="E79" s="64"/>
    </row>
    <row r="80" spans="1:5" x14ac:dyDescent="0.25">
      <c r="A80" s="65" t="s">
        <v>130</v>
      </c>
      <c r="B80" s="66" t="s">
        <v>131</v>
      </c>
      <c r="C80" s="126">
        <f>SUM(C81:C88)</f>
        <v>269257.90000000002</v>
      </c>
      <c r="D80" s="67">
        <f>SUM(D81:D88)</f>
        <v>185941.7</v>
      </c>
      <c r="E80" s="68">
        <f t="shared" ref="E80:E120" si="3">IF(C80&gt;0,D80/C80*100,0)</f>
        <v>69.057101017277489</v>
      </c>
    </row>
    <row r="81" spans="1:5" ht="31.5" x14ac:dyDescent="0.25">
      <c r="A81" s="69" t="s">
        <v>132</v>
      </c>
      <c r="B81" s="70" t="s">
        <v>133</v>
      </c>
      <c r="C81" s="71">
        <v>4815.6000000000004</v>
      </c>
      <c r="D81" s="25">
        <v>4187.8999999999996</v>
      </c>
      <c r="E81" s="64">
        <f t="shared" si="3"/>
        <v>86.965279508264786</v>
      </c>
    </row>
    <row r="82" spans="1:5" ht="47.25" x14ac:dyDescent="0.25">
      <c r="A82" s="69" t="s">
        <v>134</v>
      </c>
      <c r="B82" s="70" t="s">
        <v>135</v>
      </c>
      <c r="C82" s="71">
        <v>4762.5</v>
      </c>
      <c r="D82" s="25">
        <v>4050.9</v>
      </c>
      <c r="E82" s="64">
        <f t="shared" si="3"/>
        <v>85.058267716535426</v>
      </c>
    </row>
    <row r="83" spans="1:5" ht="31.5" x14ac:dyDescent="0.25">
      <c r="A83" s="69" t="s">
        <v>136</v>
      </c>
      <c r="B83" s="70" t="s">
        <v>137</v>
      </c>
      <c r="C83" s="71">
        <v>104332.4</v>
      </c>
      <c r="D83" s="72">
        <v>69365.7</v>
      </c>
      <c r="E83" s="64">
        <f t="shared" si="3"/>
        <v>66.485291242221976</v>
      </c>
    </row>
    <row r="84" spans="1:5" x14ac:dyDescent="0.25">
      <c r="A84" s="69" t="s">
        <v>138</v>
      </c>
      <c r="B84" s="70" t="s">
        <v>139</v>
      </c>
      <c r="C84" s="71">
        <v>19.3</v>
      </c>
      <c r="D84" s="25">
        <v>19.3</v>
      </c>
      <c r="E84" s="64">
        <f t="shared" si="3"/>
        <v>100</v>
      </c>
    </row>
    <row r="85" spans="1:5" ht="31.5" x14ac:dyDescent="0.25">
      <c r="A85" s="69" t="s">
        <v>140</v>
      </c>
      <c r="B85" s="70" t="s">
        <v>141</v>
      </c>
      <c r="C85" s="71">
        <v>26254.7</v>
      </c>
      <c r="D85" s="25">
        <v>21588.7</v>
      </c>
      <c r="E85" s="64">
        <f t="shared" si="3"/>
        <v>82.227943949083411</v>
      </c>
    </row>
    <row r="86" spans="1:5" x14ac:dyDescent="0.25">
      <c r="A86" s="69" t="s">
        <v>142</v>
      </c>
      <c r="B86" s="70" t="s">
        <v>143</v>
      </c>
      <c r="C86" s="71">
        <v>7679.3</v>
      </c>
      <c r="D86" s="25">
        <v>7679.3</v>
      </c>
      <c r="E86" s="64">
        <f t="shared" si="3"/>
        <v>100</v>
      </c>
    </row>
    <row r="87" spans="1:5" x14ac:dyDescent="0.25">
      <c r="A87" s="69" t="s">
        <v>144</v>
      </c>
      <c r="B87" s="70" t="s">
        <v>145</v>
      </c>
      <c r="C87" s="71">
        <v>3513</v>
      </c>
      <c r="D87" s="25"/>
      <c r="E87" s="64">
        <f t="shared" si="3"/>
        <v>0</v>
      </c>
    </row>
    <row r="88" spans="1:5" x14ac:dyDescent="0.25">
      <c r="A88" s="69" t="s">
        <v>146</v>
      </c>
      <c r="B88" s="70" t="s">
        <v>147</v>
      </c>
      <c r="C88" s="71">
        <v>117881.1</v>
      </c>
      <c r="D88" s="25">
        <v>79049.899999999994</v>
      </c>
      <c r="E88" s="64">
        <f t="shared" si="3"/>
        <v>67.059011156156487</v>
      </c>
    </row>
    <row r="89" spans="1:5" x14ac:dyDescent="0.25">
      <c r="A89" s="65" t="s">
        <v>148</v>
      </c>
      <c r="B89" s="66" t="s">
        <v>149</v>
      </c>
      <c r="C89" s="67">
        <f>SUM(C90)</f>
        <v>2111.8000000000002</v>
      </c>
      <c r="D89" s="67">
        <f>SUM(D90)</f>
        <v>1177.8</v>
      </c>
      <c r="E89" s="68">
        <f t="shared" si="3"/>
        <v>55.772326924898188</v>
      </c>
    </row>
    <row r="90" spans="1:5" x14ac:dyDescent="0.25">
      <c r="A90" s="73" t="s">
        <v>150</v>
      </c>
      <c r="B90" s="74" t="s">
        <v>151</v>
      </c>
      <c r="C90" s="71">
        <v>2111.8000000000002</v>
      </c>
      <c r="D90" s="25">
        <v>1177.8</v>
      </c>
      <c r="E90" s="64">
        <f t="shared" si="3"/>
        <v>55.772326924898188</v>
      </c>
    </row>
    <row r="91" spans="1:5" ht="31.5" x14ac:dyDescent="0.25">
      <c r="A91" s="65" t="s">
        <v>152</v>
      </c>
      <c r="B91" s="66" t="s">
        <v>153</v>
      </c>
      <c r="C91" s="67">
        <f>SUM(C92:C94)</f>
        <v>65871.7</v>
      </c>
      <c r="D91" s="67">
        <f>SUM(D92:D94)</f>
        <v>50568.6</v>
      </c>
      <c r="E91" s="68">
        <f t="shared" si="3"/>
        <v>76.768323878084217</v>
      </c>
    </row>
    <row r="92" spans="1:5" x14ac:dyDescent="0.25">
      <c r="A92" s="69" t="s">
        <v>154</v>
      </c>
      <c r="B92" s="70" t="s">
        <v>155</v>
      </c>
      <c r="C92" s="71"/>
      <c r="D92" s="25"/>
      <c r="E92" s="64">
        <f t="shared" si="3"/>
        <v>0</v>
      </c>
    </row>
    <row r="93" spans="1:5" x14ac:dyDescent="0.25">
      <c r="A93" s="69" t="s">
        <v>156</v>
      </c>
      <c r="B93" s="70" t="s">
        <v>157</v>
      </c>
      <c r="C93" s="71"/>
      <c r="D93" s="25"/>
      <c r="E93" s="64">
        <f t="shared" si="3"/>
        <v>0</v>
      </c>
    </row>
    <row r="94" spans="1:5" ht="31.5" x14ac:dyDescent="0.25">
      <c r="A94" s="69" t="s">
        <v>158</v>
      </c>
      <c r="B94" s="70" t="s">
        <v>159</v>
      </c>
      <c r="C94" s="71">
        <v>65871.7</v>
      </c>
      <c r="D94" s="25">
        <v>50568.6</v>
      </c>
      <c r="E94" s="64">
        <f t="shared" si="3"/>
        <v>76.768323878084217</v>
      </c>
    </row>
    <row r="95" spans="1:5" x14ac:dyDescent="0.25">
      <c r="A95" s="65" t="s">
        <v>160</v>
      </c>
      <c r="B95" s="66" t="s">
        <v>161</v>
      </c>
      <c r="C95" s="67">
        <f>SUM(C96,C97,C98,C99,C100,C101,C102)</f>
        <v>489913.2</v>
      </c>
      <c r="D95" s="67">
        <f t="shared" ref="D95" si="4">SUM(D96,D97,D98,D99,D100,D101,D102)</f>
        <v>366783.6</v>
      </c>
      <c r="E95" s="68">
        <f t="shared" si="3"/>
        <v>74.867058082942023</v>
      </c>
    </row>
    <row r="96" spans="1:5" x14ac:dyDescent="0.25">
      <c r="A96" s="69" t="s">
        <v>162</v>
      </c>
      <c r="B96" s="70" t="s">
        <v>163</v>
      </c>
      <c r="C96" s="71">
        <v>2826.8</v>
      </c>
      <c r="D96" s="25">
        <v>2700</v>
      </c>
      <c r="E96" s="64">
        <f t="shared" si="3"/>
        <v>95.514362530069334</v>
      </c>
    </row>
    <row r="97" spans="1:5" x14ac:dyDescent="0.25">
      <c r="A97" s="69" t="s">
        <v>164</v>
      </c>
      <c r="B97" s="70" t="s">
        <v>165</v>
      </c>
      <c r="C97" s="71"/>
      <c r="D97" s="25"/>
      <c r="E97" s="64">
        <f t="shared" si="3"/>
        <v>0</v>
      </c>
    </row>
    <row r="98" spans="1:5" x14ac:dyDescent="0.25">
      <c r="A98" s="69" t="s">
        <v>166</v>
      </c>
      <c r="B98" s="70" t="s">
        <v>167</v>
      </c>
      <c r="C98" s="71">
        <v>107949.6</v>
      </c>
      <c r="D98" s="25">
        <v>102610.7</v>
      </c>
      <c r="E98" s="64">
        <f t="shared" si="3"/>
        <v>95.054266064904354</v>
      </c>
    </row>
    <row r="99" spans="1:5" x14ac:dyDescent="0.25">
      <c r="A99" s="69" t="s">
        <v>168</v>
      </c>
      <c r="B99" s="70" t="s">
        <v>169</v>
      </c>
      <c r="C99" s="71"/>
      <c r="D99" s="25"/>
      <c r="E99" s="64">
        <f t="shared" si="3"/>
        <v>0</v>
      </c>
    </row>
    <row r="100" spans="1:5" x14ac:dyDescent="0.25">
      <c r="A100" s="69" t="s">
        <v>170</v>
      </c>
      <c r="B100" s="70" t="s">
        <v>171</v>
      </c>
      <c r="C100" s="71">
        <v>348464.2</v>
      </c>
      <c r="D100" s="25">
        <v>233837.4</v>
      </c>
      <c r="E100" s="64">
        <f t="shared" si="3"/>
        <v>67.105143082130098</v>
      </c>
    </row>
    <row r="101" spans="1:5" x14ac:dyDescent="0.25">
      <c r="A101" s="69" t="s">
        <v>172</v>
      </c>
      <c r="B101" s="70" t="s">
        <v>173</v>
      </c>
      <c r="C101" s="71">
        <v>9943.5</v>
      </c>
      <c r="D101" s="25">
        <v>9004.7999999999993</v>
      </c>
      <c r="E101" s="64">
        <f t="shared" si="3"/>
        <v>90.559662090813092</v>
      </c>
    </row>
    <row r="102" spans="1:5" x14ac:dyDescent="0.25">
      <c r="A102" s="69" t="s">
        <v>174</v>
      </c>
      <c r="B102" s="70" t="s">
        <v>175</v>
      </c>
      <c r="C102" s="71">
        <v>20729.099999999999</v>
      </c>
      <c r="D102" s="25">
        <v>18630.7</v>
      </c>
      <c r="E102" s="64">
        <f t="shared" si="3"/>
        <v>89.877032770356664</v>
      </c>
    </row>
    <row r="103" spans="1:5" x14ac:dyDescent="0.25">
      <c r="A103" s="65" t="s">
        <v>176</v>
      </c>
      <c r="B103" s="66" t="s">
        <v>177</v>
      </c>
      <c r="C103" s="67">
        <v>1291134.8999999999</v>
      </c>
      <c r="D103" s="67">
        <f>SUM(D104:D107)</f>
        <v>898433.50000000012</v>
      </c>
      <c r="E103" s="68">
        <f t="shared" si="3"/>
        <v>69.584789319845669</v>
      </c>
    </row>
    <row r="104" spans="1:5" x14ac:dyDescent="0.25">
      <c r="A104" s="69" t="s">
        <v>178</v>
      </c>
      <c r="B104" s="70" t="s">
        <v>179</v>
      </c>
      <c r="C104" s="71">
        <v>366885.7</v>
      </c>
      <c r="D104" s="25">
        <v>153356.70000000001</v>
      </c>
      <c r="E104" s="64">
        <f t="shared" si="3"/>
        <v>41.799584993364419</v>
      </c>
    </row>
    <row r="105" spans="1:5" x14ac:dyDescent="0.25">
      <c r="A105" s="69" t="s">
        <v>180</v>
      </c>
      <c r="B105" s="70" t="s">
        <v>181</v>
      </c>
      <c r="C105" s="25">
        <v>663815.19999999995</v>
      </c>
      <c r="D105" s="25">
        <v>543569.1</v>
      </c>
      <c r="E105" s="64">
        <f t="shared" si="3"/>
        <v>81.885606114472836</v>
      </c>
    </row>
    <row r="106" spans="1:5" x14ac:dyDescent="0.25">
      <c r="A106" s="69" t="s">
        <v>182</v>
      </c>
      <c r="B106" s="70" t="s">
        <v>183</v>
      </c>
      <c r="C106" s="72">
        <v>239308.9</v>
      </c>
      <c r="D106" s="25">
        <v>184088.9</v>
      </c>
      <c r="E106" s="64">
        <f t="shared" si="3"/>
        <v>76.925220917400054</v>
      </c>
    </row>
    <row r="107" spans="1:5" x14ac:dyDescent="0.25">
      <c r="A107" s="69" t="s">
        <v>184</v>
      </c>
      <c r="B107" s="70" t="s">
        <v>185</v>
      </c>
      <c r="C107" s="75">
        <v>21125.200000000001</v>
      </c>
      <c r="D107" s="25">
        <v>17418.8</v>
      </c>
      <c r="E107" s="64">
        <f t="shared" si="3"/>
        <v>82.455077348380129</v>
      </c>
    </row>
    <row r="108" spans="1:5" x14ac:dyDescent="0.25">
      <c r="A108" s="65" t="s">
        <v>186</v>
      </c>
      <c r="B108" s="66" t="s">
        <v>187</v>
      </c>
      <c r="C108" s="76">
        <f>SUM(C109:C110)</f>
        <v>5.8</v>
      </c>
      <c r="D108" s="76">
        <f>SUM(D109:D110)</f>
        <v>5.8</v>
      </c>
      <c r="E108" s="77">
        <f t="shared" si="3"/>
        <v>100</v>
      </c>
    </row>
    <row r="109" spans="1:5" x14ac:dyDescent="0.25">
      <c r="A109" s="73" t="s">
        <v>188</v>
      </c>
      <c r="B109" s="74" t="s">
        <v>189</v>
      </c>
      <c r="C109" s="75">
        <v>5.8</v>
      </c>
      <c r="D109" s="72">
        <v>5.8</v>
      </c>
      <c r="E109" s="78">
        <f t="shared" si="3"/>
        <v>100</v>
      </c>
    </row>
    <row r="110" spans="1:5" x14ac:dyDescent="0.25">
      <c r="A110" s="73" t="s">
        <v>190</v>
      </c>
      <c r="B110" s="74" t="s">
        <v>191</v>
      </c>
      <c r="C110" s="75"/>
      <c r="D110" s="72"/>
      <c r="E110" s="78">
        <f t="shared" si="3"/>
        <v>0</v>
      </c>
    </row>
    <row r="111" spans="1:5" x14ac:dyDescent="0.25">
      <c r="A111" s="65" t="s">
        <v>192</v>
      </c>
      <c r="B111" s="66" t="s">
        <v>193</v>
      </c>
      <c r="C111" s="126">
        <f>SUM(C112:C117)</f>
        <v>2012369.2999999998</v>
      </c>
      <c r="D111" s="126">
        <f>SUM(D112:D117)</f>
        <v>1628047.1</v>
      </c>
      <c r="E111" s="68">
        <f t="shared" si="3"/>
        <v>80.90200441837392</v>
      </c>
    </row>
    <row r="112" spans="1:5" x14ac:dyDescent="0.25">
      <c r="A112" s="69" t="s">
        <v>194</v>
      </c>
      <c r="B112" s="70" t="s">
        <v>195</v>
      </c>
      <c r="C112" s="71">
        <v>708445.1</v>
      </c>
      <c r="D112" s="25">
        <v>575819.4</v>
      </c>
      <c r="E112" s="64">
        <f t="shared" si="3"/>
        <v>81.279325666872424</v>
      </c>
    </row>
    <row r="113" spans="1:5" x14ac:dyDescent="0.25">
      <c r="A113" s="69" t="s">
        <v>196</v>
      </c>
      <c r="B113" s="70" t="s">
        <v>197</v>
      </c>
      <c r="C113" s="71">
        <v>1026909.4</v>
      </c>
      <c r="D113" s="25">
        <v>843026.7</v>
      </c>
      <c r="E113" s="64">
        <f t="shared" si="3"/>
        <v>82.093580991662947</v>
      </c>
    </row>
    <row r="114" spans="1:5" x14ac:dyDescent="0.25">
      <c r="A114" s="69" t="s">
        <v>198</v>
      </c>
      <c r="B114" s="70" t="s">
        <v>199</v>
      </c>
      <c r="C114" s="71">
        <v>107599.4</v>
      </c>
      <c r="D114" s="25">
        <v>82524.2</v>
      </c>
      <c r="E114" s="64">
        <f t="shared" si="3"/>
        <v>76.695780831491618</v>
      </c>
    </row>
    <row r="115" spans="1:5" x14ac:dyDescent="0.25">
      <c r="A115" s="69" t="s">
        <v>200</v>
      </c>
      <c r="B115" s="70" t="s">
        <v>201</v>
      </c>
      <c r="C115" s="71">
        <v>215.3</v>
      </c>
      <c r="D115" s="25">
        <v>92.3</v>
      </c>
      <c r="E115" s="64">
        <f t="shared" si="3"/>
        <v>42.870413376683693</v>
      </c>
    </row>
    <row r="116" spans="1:5" x14ac:dyDescent="0.25">
      <c r="A116" s="69" t="s">
        <v>202</v>
      </c>
      <c r="B116" s="70" t="s">
        <v>203</v>
      </c>
      <c r="C116" s="72">
        <v>63888.4</v>
      </c>
      <c r="D116" s="72">
        <v>43253.4</v>
      </c>
      <c r="E116" s="64">
        <f t="shared" si="3"/>
        <v>67.701491976634259</v>
      </c>
    </row>
    <row r="117" spans="1:5" x14ac:dyDescent="0.25">
      <c r="A117" s="69" t="s">
        <v>204</v>
      </c>
      <c r="B117" s="70" t="s">
        <v>205</v>
      </c>
      <c r="C117" s="71">
        <v>105311.7</v>
      </c>
      <c r="D117" s="25">
        <v>83331.100000000006</v>
      </c>
      <c r="E117" s="64">
        <f t="shared" si="3"/>
        <v>79.128055097391851</v>
      </c>
    </row>
    <row r="118" spans="1:5" x14ac:dyDescent="0.25">
      <c r="A118" s="65" t="s">
        <v>206</v>
      </c>
      <c r="B118" s="66" t="s">
        <v>207</v>
      </c>
      <c r="C118" s="126">
        <f>SUM(C119,C120)</f>
        <v>172332.3</v>
      </c>
      <c r="D118" s="126">
        <f>SUM(D119,D120)</f>
        <v>141837.40000000002</v>
      </c>
      <c r="E118" s="68">
        <f t="shared" si="3"/>
        <v>82.304594089442347</v>
      </c>
    </row>
    <row r="119" spans="1:5" x14ac:dyDescent="0.25">
      <c r="A119" s="69" t="s">
        <v>208</v>
      </c>
      <c r="B119" s="70" t="s">
        <v>209</v>
      </c>
      <c r="C119" s="71">
        <v>160996.79999999999</v>
      </c>
      <c r="D119" s="25">
        <v>133352.20000000001</v>
      </c>
      <c r="E119" s="64">
        <f t="shared" si="3"/>
        <v>82.829099708814098</v>
      </c>
    </row>
    <row r="120" spans="1:5" x14ac:dyDescent="0.25">
      <c r="A120" s="69" t="s">
        <v>210</v>
      </c>
      <c r="B120" s="70" t="s">
        <v>211</v>
      </c>
      <c r="C120" s="71">
        <v>11335.5</v>
      </c>
      <c r="D120" s="25">
        <v>8485.2000000000007</v>
      </c>
      <c r="E120" s="64">
        <f t="shared" si="3"/>
        <v>74.855101230647094</v>
      </c>
    </row>
    <row r="121" spans="1:5" x14ac:dyDescent="0.25">
      <c r="A121" s="112" t="s">
        <v>256</v>
      </c>
      <c r="B121" s="113" t="s">
        <v>259</v>
      </c>
      <c r="C121" s="111">
        <f>SUM(C122)</f>
        <v>14547.1</v>
      </c>
      <c r="D121" s="111">
        <f>SUM(D122)</f>
        <v>9337.9</v>
      </c>
      <c r="E121" s="111">
        <f>SUM(E122)</f>
        <v>64.19080091564642</v>
      </c>
    </row>
    <row r="122" spans="1:5" x14ac:dyDescent="0.25">
      <c r="A122" s="69" t="s">
        <v>257</v>
      </c>
      <c r="B122" s="70" t="s">
        <v>258</v>
      </c>
      <c r="C122" s="71">
        <v>14547.1</v>
      </c>
      <c r="D122" s="25">
        <v>9337.9</v>
      </c>
      <c r="E122" s="125">
        <f t="shared" ref="E122:E141" si="5">IF(C122&gt;0,D122/C122*100,0)</f>
        <v>64.19080091564642</v>
      </c>
    </row>
    <row r="123" spans="1:5" x14ac:dyDescent="0.25">
      <c r="A123" s="65" t="s">
        <v>212</v>
      </c>
      <c r="B123" s="66" t="s">
        <v>213</v>
      </c>
      <c r="C123" s="67">
        <f>SUM(C124,C125,C126,C127,C128)</f>
        <v>98035.599999999991</v>
      </c>
      <c r="D123" s="67">
        <f>SUM(D124,D125,D126,D127,D128)</f>
        <v>85908.5</v>
      </c>
      <c r="E123" s="68">
        <f t="shared" si="5"/>
        <v>87.62990179077805</v>
      </c>
    </row>
    <row r="124" spans="1:5" x14ac:dyDescent="0.25">
      <c r="A124" s="69" t="s">
        <v>214</v>
      </c>
      <c r="B124" s="70" t="s">
        <v>215</v>
      </c>
      <c r="C124" s="71">
        <v>7144.1</v>
      </c>
      <c r="D124" s="25">
        <v>5854.8</v>
      </c>
      <c r="E124" s="64">
        <f t="shared" si="5"/>
        <v>81.952940188407226</v>
      </c>
    </row>
    <row r="125" spans="1:5" x14ac:dyDescent="0.25">
      <c r="A125" s="69" t="s">
        <v>216</v>
      </c>
      <c r="B125" s="70" t="s">
        <v>217</v>
      </c>
      <c r="C125" s="71"/>
      <c r="D125" s="25"/>
      <c r="E125" s="64">
        <f t="shared" si="5"/>
        <v>0</v>
      </c>
    </row>
    <row r="126" spans="1:5" x14ac:dyDescent="0.25">
      <c r="A126" s="69" t="s">
        <v>218</v>
      </c>
      <c r="B126" s="70" t="s">
        <v>219</v>
      </c>
      <c r="C126" s="71">
        <v>6111.8</v>
      </c>
      <c r="D126" s="25">
        <v>5016.2</v>
      </c>
      <c r="E126" s="64">
        <f t="shared" si="5"/>
        <v>82.074020746752169</v>
      </c>
    </row>
    <row r="127" spans="1:5" x14ac:dyDescent="0.25">
      <c r="A127" s="69" t="s">
        <v>220</v>
      </c>
      <c r="B127" s="70" t="s">
        <v>221</v>
      </c>
      <c r="C127" s="71">
        <v>81667.5</v>
      </c>
      <c r="D127" s="25">
        <v>73616</v>
      </c>
      <c r="E127" s="64">
        <f t="shared" si="5"/>
        <v>90.141121008969293</v>
      </c>
    </row>
    <row r="128" spans="1:5" x14ac:dyDescent="0.25">
      <c r="A128" s="79" t="s">
        <v>222</v>
      </c>
      <c r="B128" s="80" t="s">
        <v>223</v>
      </c>
      <c r="C128" s="81">
        <v>3112.2</v>
      </c>
      <c r="D128" s="82">
        <v>1421.5</v>
      </c>
      <c r="E128" s="64">
        <f t="shared" si="5"/>
        <v>45.675085148769362</v>
      </c>
    </row>
    <row r="129" spans="1:5" x14ac:dyDescent="0.25">
      <c r="A129" s="65" t="s">
        <v>224</v>
      </c>
      <c r="B129" s="66" t="s">
        <v>225</v>
      </c>
      <c r="C129" s="67">
        <f>SUM(C130,C131,C132)</f>
        <v>138878.29999999999</v>
      </c>
      <c r="D129" s="67">
        <f>SUM(D130,D131,D132)</f>
        <v>108589.3</v>
      </c>
      <c r="E129" s="68">
        <f t="shared" si="5"/>
        <v>78.190257225210857</v>
      </c>
    </row>
    <row r="130" spans="1:5" x14ac:dyDescent="0.25">
      <c r="A130" s="69" t="s">
        <v>226</v>
      </c>
      <c r="B130" s="70" t="s">
        <v>227</v>
      </c>
      <c r="C130" s="71">
        <v>58653.1</v>
      </c>
      <c r="D130" s="25">
        <v>46763.5</v>
      </c>
      <c r="E130" s="64">
        <f t="shared" si="5"/>
        <v>79.728948683019325</v>
      </c>
    </row>
    <row r="131" spans="1:5" x14ac:dyDescent="0.25">
      <c r="A131" s="73" t="s">
        <v>228</v>
      </c>
      <c r="B131" s="74" t="s">
        <v>229</v>
      </c>
      <c r="C131" s="71">
        <v>76486.7</v>
      </c>
      <c r="D131" s="25">
        <v>58628.5</v>
      </c>
      <c r="E131" s="64">
        <f t="shared" si="5"/>
        <v>76.651888498261783</v>
      </c>
    </row>
    <row r="132" spans="1:5" x14ac:dyDescent="0.25">
      <c r="A132" s="73" t="s">
        <v>230</v>
      </c>
      <c r="B132" s="74" t="s">
        <v>231</v>
      </c>
      <c r="C132" s="71">
        <v>3738.5</v>
      </c>
      <c r="D132" s="25">
        <v>3197.3</v>
      </c>
      <c r="E132" s="64">
        <f t="shared" si="5"/>
        <v>85.523605724220957</v>
      </c>
    </row>
    <row r="133" spans="1:5" x14ac:dyDescent="0.25">
      <c r="A133" s="65" t="s">
        <v>232</v>
      </c>
      <c r="B133" s="66" t="s">
        <v>233</v>
      </c>
      <c r="C133" s="67">
        <f>SUM(C134:C136)</f>
        <v>9008.4</v>
      </c>
      <c r="D133" s="67">
        <f t="shared" ref="D133" si="6">SUM(D134:D136)</f>
        <v>7975.9</v>
      </c>
      <c r="E133" s="68">
        <f t="shared" si="5"/>
        <v>88.538475200923585</v>
      </c>
    </row>
    <row r="134" spans="1:5" x14ac:dyDescent="0.25">
      <c r="A134" s="73" t="s">
        <v>234</v>
      </c>
      <c r="B134" s="74" t="s">
        <v>235</v>
      </c>
      <c r="C134" s="71">
        <v>3197.2</v>
      </c>
      <c r="D134" s="25">
        <v>3027.2</v>
      </c>
      <c r="E134" s="64">
        <f t="shared" si="5"/>
        <v>94.682847491555108</v>
      </c>
    </row>
    <row r="135" spans="1:5" x14ac:dyDescent="0.25">
      <c r="A135" s="73" t="s">
        <v>236</v>
      </c>
      <c r="B135" s="74" t="s">
        <v>237</v>
      </c>
      <c r="C135" s="71">
        <v>5811.2</v>
      </c>
      <c r="D135" s="25">
        <v>4948.7</v>
      </c>
      <c r="E135" s="64">
        <f t="shared" si="5"/>
        <v>85.157970814977972</v>
      </c>
    </row>
    <row r="136" spans="1:5" x14ac:dyDescent="0.25">
      <c r="A136" s="73" t="s">
        <v>238</v>
      </c>
      <c r="B136" s="74" t="s">
        <v>239</v>
      </c>
      <c r="C136" s="71"/>
      <c r="D136" s="25">
        <v>0</v>
      </c>
      <c r="E136" s="83">
        <f t="shared" si="5"/>
        <v>0</v>
      </c>
    </row>
    <row r="137" spans="1:5" ht="31.5" x14ac:dyDescent="0.25">
      <c r="A137" s="65" t="s">
        <v>240</v>
      </c>
      <c r="B137" s="66" t="s">
        <v>241</v>
      </c>
      <c r="C137" s="67">
        <f>SUM(C138)</f>
        <v>0</v>
      </c>
      <c r="D137" s="67">
        <f>SUM(D138)</f>
        <v>0</v>
      </c>
      <c r="E137" s="68">
        <f t="shared" si="5"/>
        <v>0</v>
      </c>
    </row>
    <row r="138" spans="1:5" x14ac:dyDescent="0.25">
      <c r="A138" s="84" t="s">
        <v>242</v>
      </c>
      <c r="B138" s="85" t="s">
        <v>243</v>
      </c>
      <c r="C138" s="81"/>
      <c r="D138" s="82">
        <v>0</v>
      </c>
      <c r="E138" s="83">
        <f t="shared" si="5"/>
        <v>0</v>
      </c>
    </row>
    <row r="139" spans="1:5" ht="31.5" x14ac:dyDescent="0.25">
      <c r="A139" s="86" t="s">
        <v>244</v>
      </c>
      <c r="B139" s="87" t="s">
        <v>245</v>
      </c>
      <c r="C139" s="88">
        <v>0</v>
      </c>
      <c r="D139" s="89">
        <v>0</v>
      </c>
      <c r="E139" s="127">
        <f t="shared" si="5"/>
        <v>0</v>
      </c>
    </row>
    <row r="140" spans="1:5" x14ac:dyDescent="0.25">
      <c r="A140" s="90" t="s">
        <v>246</v>
      </c>
      <c r="B140" s="91" t="s">
        <v>247</v>
      </c>
      <c r="C140" s="92"/>
      <c r="D140" s="92"/>
      <c r="E140" s="61">
        <f t="shared" si="5"/>
        <v>0</v>
      </c>
    </row>
    <row r="141" spans="1:5" x14ac:dyDescent="0.25">
      <c r="A141" s="93" t="s">
        <v>248</v>
      </c>
      <c r="B141" s="94" t="s">
        <v>249</v>
      </c>
      <c r="C141" s="95">
        <f>SUM(C80,C89,C91,C95,C103,C108,C111,C118,C123,C129,C133,C121)</f>
        <v>4563466.2999999989</v>
      </c>
      <c r="D141" s="95">
        <f>SUM(D80,D89,D91,D95,D103,D108,D111,D118,D123,D129,D133,D121)</f>
        <v>3484607.1</v>
      </c>
      <c r="E141" s="96">
        <f t="shared" si="5"/>
        <v>76.358777975417524</v>
      </c>
    </row>
    <row r="142" spans="1:5" ht="31.5" x14ac:dyDescent="0.25">
      <c r="A142" s="97" t="s">
        <v>250</v>
      </c>
      <c r="B142" s="137" t="s">
        <v>277</v>
      </c>
      <c r="C142" s="98">
        <f>C77-C141</f>
        <v>-242316.69999999925</v>
      </c>
      <c r="D142" s="98">
        <f>D77-D141</f>
        <v>87350.439999999944</v>
      </c>
      <c r="E142" s="98"/>
    </row>
    <row r="145" spans="1:5" ht="18.75" x14ac:dyDescent="0.3">
      <c r="A145" s="140" t="s">
        <v>266</v>
      </c>
      <c r="B145" s="140"/>
      <c r="C145" s="99"/>
      <c r="D145" s="142" t="s">
        <v>267</v>
      </c>
      <c r="E145" s="142"/>
    </row>
    <row r="146" spans="1:5" x14ac:dyDescent="0.25">
      <c r="A146" s="141"/>
      <c r="B146" s="141"/>
    </row>
    <row r="147" spans="1:5" x14ac:dyDescent="0.25">
      <c r="C147" s="100"/>
      <c r="D147" s="100"/>
    </row>
    <row r="148" spans="1:5" x14ac:dyDescent="0.25">
      <c r="B148" s="101"/>
      <c r="C148" s="102"/>
      <c r="D148" s="102"/>
      <c r="E148" s="102"/>
    </row>
  </sheetData>
  <sheetProtection selectLockedCells="1" selectUnlockedCells="1"/>
  <autoFilter ref="A5:E142" xr:uid="{00000000-0009-0000-0000-000000000000}"/>
  <mergeCells count="5">
    <mergeCell ref="A1:E1"/>
    <mergeCell ref="A2:E2"/>
    <mergeCell ref="A145:B145"/>
    <mergeCell ref="A146:B146"/>
    <mergeCell ref="D145:E145"/>
  </mergeCells>
  <hyperlinks>
    <hyperlink ref="B46" r:id="rId1" xr:uid="{00000000-0004-0000-0000-000000000000}"/>
  </hyperlinks>
  <pageMargins left="0" right="0" top="0" bottom="0" header="0.51181102362204722" footer="0.51181102362204722"/>
  <pageSetup paperSize="9" scale="59" firstPageNumber="0" fitToHeight="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КБ</vt:lpstr>
      <vt:lpstr>КБ!Excel_BuiltIn__FilterDatabase</vt:lpstr>
      <vt:lpstr>КБ!Excel_BuiltIn_Print_Area</vt:lpstr>
      <vt:lpstr>КБ!Print_Titles</vt:lpstr>
      <vt:lpstr>КБ!Область_печати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Klak</dc:creator>
  <cp:lastModifiedBy>Пользователь Windows</cp:lastModifiedBy>
  <cp:lastPrinted>2025-11-13T12:26:05Z</cp:lastPrinted>
  <dcterms:created xsi:type="dcterms:W3CDTF">2024-04-26T11:41:34Z</dcterms:created>
  <dcterms:modified xsi:type="dcterms:W3CDTF">2025-11-24T14:12:59Z</dcterms:modified>
</cp:coreProperties>
</file>