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4. 2026\2. Исполнение\1. исполнение на 1 число\"/>
    </mc:Choice>
  </mc:AlternateContent>
  <xr:revisionPtr revIDLastSave="0" documentId="13_ncr:1_{C2A532B2-AED7-4B05-9359-D89DD119DDC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КБ" sheetId="1" r:id="rId1"/>
  </sheets>
  <definedNames>
    <definedName name="_xlnm._FilterDatabase" localSheetId="0" hidden="1">КБ!$A$5:$F$135</definedName>
    <definedName name="Excel_BuiltIn__FilterDatabase" localSheetId="0">КБ!$A$5:$F$135</definedName>
    <definedName name="Excel_BuiltIn_Print_Area" localSheetId="0">КБ!$A$1:$G$138</definedName>
    <definedName name="Print_Titles" localSheetId="0">КБ!$4:$4</definedName>
    <definedName name="_xlnm.Print_Area" localSheetId="0">КБ!$A$1:$G$138</definedName>
  </definedNames>
  <calcPr calcId="191029"/>
</workbook>
</file>

<file path=xl/calcChain.xml><?xml version="1.0" encoding="utf-8"?>
<calcChain xmlns="http://schemas.openxmlformats.org/spreadsheetml/2006/main">
  <c r="G59" i="1" l="1"/>
  <c r="F59" i="1"/>
  <c r="G46" i="1"/>
  <c r="G39" i="1"/>
  <c r="F39" i="1"/>
  <c r="F35" i="1"/>
  <c r="G35" i="1"/>
  <c r="G29" i="1"/>
  <c r="G27" i="1"/>
  <c r="F52" i="1"/>
  <c r="F53" i="1"/>
  <c r="F54" i="1"/>
  <c r="F55" i="1"/>
  <c r="F56" i="1"/>
  <c r="G52" i="1"/>
  <c r="G53" i="1"/>
  <c r="G54" i="1"/>
  <c r="G55" i="1"/>
  <c r="G56" i="1"/>
  <c r="F46" i="1"/>
  <c r="E122" i="1"/>
  <c r="E104" i="1"/>
  <c r="D116" i="1"/>
  <c r="D104" i="1"/>
  <c r="G104" i="1" s="1"/>
  <c r="E126" i="1"/>
  <c r="E12" i="1"/>
  <c r="D126" i="1"/>
  <c r="E111" i="1"/>
  <c r="E88" i="1"/>
  <c r="D88" i="1"/>
  <c r="F98" i="1"/>
  <c r="C104" i="1"/>
  <c r="C73" i="1"/>
  <c r="D111" i="1"/>
  <c r="C111" i="1"/>
  <c r="G30" i="1"/>
  <c r="F60" i="1"/>
  <c r="G67" i="1"/>
  <c r="C96" i="1"/>
  <c r="F31" i="1"/>
  <c r="F30" i="1"/>
  <c r="E114" i="1"/>
  <c r="G115" i="1"/>
  <c r="G114" i="1" s="1"/>
  <c r="F115" i="1"/>
  <c r="F114" i="1" s="1"/>
  <c r="D114" i="1"/>
  <c r="C114" i="1"/>
  <c r="F66" i="1"/>
  <c r="G66" i="1"/>
  <c r="G45" i="1"/>
  <c r="G47" i="1"/>
  <c r="G44" i="1"/>
  <c r="F44" i="1"/>
  <c r="G50" i="1"/>
  <c r="G37" i="1"/>
  <c r="G31" i="1"/>
  <c r="E116" i="1"/>
  <c r="E40" i="1"/>
  <c r="C62" i="1"/>
  <c r="C61" i="1" s="1"/>
  <c r="C9" i="1"/>
  <c r="C20" i="1"/>
  <c r="D122" i="1"/>
  <c r="C122" i="1"/>
  <c r="C88" i="1"/>
  <c r="G51" i="1"/>
  <c r="F26" i="1"/>
  <c r="D17" i="1"/>
  <c r="E130" i="1"/>
  <c r="D130" i="1"/>
  <c r="G130" i="1" s="1"/>
  <c r="E32" i="1"/>
  <c r="E24" i="1" s="1"/>
  <c r="E9" i="1"/>
  <c r="D62" i="1"/>
  <c r="D61" i="1" s="1"/>
  <c r="G15" i="1"/>
  <c r="D32" i="1"/>
  <c r="E36" i="1"/>
  <c r="C32" i="1"/>
  <c r="C24" i="1" s="1"/>
  <c r="D96" i="1"/>
  <c r="D9" i="1"/>
  <c r="F10" i="1"/>
  <c r="G10" i="1"/>
  <c r="F11" i="1"/>
  <c r="G11" i="1"/>
  <c r="C12" i="1"/>
  <c r="D12" i="1"/>
  <c r="F13" i="1"/>
  <c r="G13" i="1"/>
  <c r="F14" i="1"/>
  <c r="G14" i="1"/>
  <c r="F15" i="1"/>
  <c r="C17" i="1"/>
  <c r="E17" i="1"/>
  <c r="F18" i="1"/>
  <c r="G18" i="1"/>
  <c r="F19" i="1"/>
  <c r="G19" i="1"/>
  <c r="D20" i="1"/>
  <c r="E20" i="1"/>
  <c r="F21" i="1"/>
  <c r="G21" i="1"/>
  <c r="F22" i="1"/>
  <c r="G22" i="1"/>
  <c r="F25" i="1"/>
  <c r="G25" i="1"/>
  <c r="G26" i="1"/>
  <c r="F27" i="1"/>
  <c r="F28" i="1"/>
  <c r="G28" i="1"/>
  <c r="F29" i="1"/>
  <c r="F33" i="1"/>
  <c r="G33" i="1"/>
  <c r="F34" i="1"/>
  <c r="G34" i="1"/>
  <c r="C36" i="1"/>
  <c r="D36" i="1"/>
  <c r="F37" i="1"/>
  <c r="F38" i="1"/>
  <c r="G38" i="1"/>
  <c r="C40" i="1"/>
  <c r="D40" i="1"/>
  <c r="G40" i="1" s="1"/>
  <c r="F41" i="1"/>
  <c r="G41" i="1"/>
  <c r="F42" i="1"/>
  <c r="G42" i="1"/>
  <c r="F43" i="1"/>
  <c r="G43" i="1"/>
  <c r="F45" i="1"/>
  <c r="F47" i="1"/>
  <c r="F48" i="1"/>
  <c r="G48" i="1"/>
  <c r="F49" i="1"/>
  <c r="G49" i="1"/>
  <c r="F50" i="1"/>
  <c r="F51" i="1"/>
  <c r="C57" i="1"/>
  <c r="D57" i="1"/>
  <c r="E57" i="1"/>
  <c r="F58" i="1"/>
  <c r="G58" i="1"/>
  <c r="G60" i="1"/>
  <c r="E62" i="1"/>
  <c r="E61" i="1" s="1"/>
  <c r="F63" i="1"/>
  <c r="G63" i="1"/>
  <c r="F64" i="1"/>
  <c r="G64" i="1"/>
  <c r="F65" i="1"/>
  <c r="G65" i="1"/>
  <c r="F67" i="1"/>
  <c r="F68" i="1"/>
  <c r="G68" i="1"/>
  <c r="G71" i="1"/>
  <c r="G72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C82" i="1"/>
  <c r="D82" i="1"/>
  <c r="E82" i="1"/>
  <c r="F83" i="1"/>
  <c r="G83" i="1"/>
  <c r="C84" i="1"/>
  <c r="D84" i="1"/>
  <c r="E84" i="1"/>
  <c r="F85" i="1"/>
  <c r="G85" i="1"/>
  <c r="F86" i="1"/>
  <c r="G86" i="1"/>
  <c r="F87" i="1"/>
  <c r="G87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7" i="1"/>
  <c r="G97" i="1"/>
  <c r="G98" i="1"/>
  <c r="F99" i="1"/>
  <c r="G99" i="1"/>
  <c r="F100" i="1"/>
  <c r="G100" i="1"/>
  <c r="C101" i="1"/>
  <c r="F101" i="1" s="1"/>
  <c r="D101" i="1"/>
  <c r="G101" i="1" s="1"/>
  <c r="E101" i="1"/>
  <c r="F102" i="1"/>
  <c r="G102" i="1"/>
  <c r="F103" i="1"/>
  <c r="G103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2" i="1"/>
  <c r="G112" i="1"/>
  <c r="F113" i="1"/>
  <c r="G113" i="1"/>
  <c r="F117" i="1"/>
  <c r="G117" i="1"/>
  <c r="F118" i="1"/>
  <c r="G118" i="1"/>
  <c r="F119" i="1"/>
  <c r="G119" i="1"/>
  <c r="F120" i="1"/>
  <c r="G120" i="1"/>
  <c r="F121" i="1"/>
  <c r="G121" i="1"/>
  <c r="F123" i="1"/>
  <c r="G123" i="1"/>
  <c r="F124" i="1"/>
  <c r="G124" i="1"/>
  <c r="F125" i="1"/>
  <c r="G125" i="1"/>
  <c r="C126" i="1"/>
  <c r="F127" i="1"/>
  <c r="G127" i="1"/>
  <c r="F128" i="1"/>
  <c r="G128" i="1"/>
  <c r="F129" i="1"/>
  <c r="G129" i="1"/>
  <c r="C130" i="1"/>
  <c r="F130" i="1" s="1"/>
  <c r="F131" i="1"/>
  <c r="G131" i="1"/>
  <c r="F132" i="1"/>
  <c r="F133" i="1"/>
  <c r="G133" i="1"/>
  <c r="D24" i="1"/>
  <c r="F40" i="1" l="1"/>
  <c r="D23" i="1"/>
  <c r="F20" i="1"/>
  <c r="E23" i="1"/>
  <c r="C23" i="1"/>
  <c r="F36" i="1"/>
  <c r="G57" i="1"/>
  <c r="F57" i="1"/>
  <c r="C8" i="1"/>
  <c r="D8" i="1"/>
  <c r="F17" i="1"/>
  <c r="G126" i="1"/>
  <c r="F104" i="1"/>
  <c r="G32" i="1"/>
  <c r="F32" i="1"/>
  <c r="G17" i="1"/>
  <c r="G36" i="1"/>
  <c r="G24" i="1"/>
  <c r="F111" i="1"/>
  <c r="G9" i="1"/>
  <c r="F126" i="1"/>
  <c r="G122" i="1"/>
  <c r="F122" i="1"/>
  <c r="E8" i="1"/>
  <c r="G62" i="1"/>
  <c r="G61" i="1"/>
  <c r="F62" i="1"/>
  <c r="F9" i="1"/>
  <c r="F24" i="1"/>
  <c r="G84" i="1"/>
  <c r="G82" i="1"/>
  <c r="G20" i="1"/>
  <c r="G116" i="1"/>
  <c r="F116" i="1"/>
  <c r="G111" i="1"/>
  <c r="D134" i="1"/>
  <c r="F96" i="1"/>
  <c r="G96" i="1"/>
  <c r="F88" i="1"/>
  <c r="G88" i="1"/>
  <c r="F84" i="1"/>
  <c r="F73" i="1"/>
  <c r="G73" i="1"/>
  <c r="C134" i="1"/>
  <c r="F61" i="1"/>
  <c r="F82" i="1"/>
  <c r="D7" i="1" l="1"/>
  <c r="D70" i="1" s="1"/>
  <c r="F8" i="1"/>
  <c r="G23" i="1"/>
  <c r="G8" i="1"/>
  <c r="F23" i="1"/>
  <c r="E7" i="1"/>
  <c r="E70" i="1" s="1"/>
  <c r="E135" i="1" s="1"/>
  <c r="C7" i="1"/>
  <c r="F134" i="1"/>
  <c r="G134" i="1"/>
  <c r="G7" i="1" l="1"/>
  <c r="G70" i="1"/>
  <c r="F7" i="1"/>
  <c r="C70" i="1"/>
  <c r="F70" i="1" l="1"/>
  <c r="C135" i="1"/>
</calcChain>
</file>

<file path=xl/sharedStrings.xml><?xml version="1.0" encoding="utf-8"?>
<sst xmlns="http://schemas.openxmlformats.org/spreadsheetml/2006/main" count="266" uniqueCount="266">
  <si>
    <t>ИСПОЛНЕНИЕ  БЮДЖЕТА БОГОРОДСКОГО МУНИЦИПАЛЬНОГО ОКРУГА</t>
  </si>
  <si>
    <t>Код по бюджетной классификации</t>
  </si>
  <si>
    <t>Наименование показателя</t>
  </si>
  <si>
    <t>Назначено на год</t>
  </si>
  <si>
    <t>Факт</t>
  </si>
  <si>
    <t>% исполнения к  год. назначениям</t>
  </si>
  <si>
    <t>3</t>
  </si>
  <si>
    <t>4</t>
  </si>
  <si>
    <t>РАЗДЕЛ 1. Д О Х О Д Ы</t>
  </si>
  <si>
    <t>000  1  00 0000 0000 000</t>
  </si>
  <si>
    <t>НАЛОГОВЫЕ И НЕНАЛОГОВЫЕ ДОХОДЫ</t>
  </si>
  <si>
    <t>НАЛОГОВЫЕ  ДОХОДЫ</t>
  </si>
  <si>
    <t>000 1 01 00000 00 0000 000</t>
  </si>
  <si>
    <t>НАЛОГИ НА ПРИБЫЛЬ, ДОХОДЫ</t>
  </si>
  <si>
    <t xml:space="preserve">000 1 01 02000 01 0000 110 </t>
  </si>
  <si>
    <t>Налог на доходы физических лиц</t>
  </si>
  <si>
    <t>000 1 03 02000 00 0000 110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</si>
  <si>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</si>
  <si>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</si>
  <si>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</si>
  <si>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</si>
  <si>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</si>
  <si>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000 1 05 02000 00 0000 110</t>
  </si>
  <si>
    <t>Единый налог на вмененный доход для отдельных видов деятельности</t>
  </si>
  <si>
    <t>000 1 05 03000 00 0000 110</t>
  </si>
  <si>
    <t>Единый сельскохозяйственный налог</t>
  </si>
  <si>
    <t>000 1 05 04000 00 0000 110</t>
  </si>
  <si>
    <t xml:space="preserve">000 1 06 00000 00 0000 000 </t>
  </si>
  <si>
    <t>НАЛОГИ НА ИМУЩЕСТВО</t>
  </si>
  <si>
    <t xml:space="preserve">000 1 06 01000 00 0000 110 </t>
  </si>
  <si>
    <t>Налог на имущество физических лиц</t>
  </si>
  <si>
    <t xml:space="preserve">000 1 06 06000 00 0000 110 </t>
  </si>
  <si>
    <t>Земельный налог</t>
  </si>
  <si>
    <t>000 1 08 00000 00 0000 000</t>
  </si>
  <si>
    <t>ГОСУДАРСТВЕННАЯ ПОШЛИНА</t>
  </si>
  <si>
    <t>000 1 08 03000 00 0000 110</t>
  </si>
  <si>
    <t xml:space="preserve"> Государственная пошлина по делам, рассматриваемым в судах общей юрисдикции, мировыми судьями</t>
  </si>
  <si>
    <t>000 1 08 07000 00 0000 110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</si>
  <si>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</si>
  <si>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НЕНАЛОГОВЫЕ  ДОХОДЫ</t>
  </si>
  <si>
    <t>000 1 11 00000 00 0000 000</t>
  </si>
  <si>
    <t>ДОХОДЫ ОТ ИСПОЛЬЗОВАНИЯ  ИМУЩЕСТВА, НАХОДЯЩЕГОСЯ В ГОСУДАРСТВЕННОЙ И МУНИЦИПАЛЬНОЙ СОБСТВЕННОСТИ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</si>
  <si>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</si>
  <si>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</si>
  <si>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</si>
  <si>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</si>
  <si>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000 111 05020 00 0000 120</t>
  </si>
  <si>
    <t>Доходы,получаемые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</si>
  <si>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000 111 05030 00 0000 120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</si>
  <si>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государственными внебюджетными фондами и созданных ими учреждений (за исключением имущества бюджетных и автономных учреждений)</t>
  </si>
  <si>
    <t>000 111 05070 00 0000 120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</si>
  <si>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</si>
  <si>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</si>
  <si>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</si>
  <si>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000 111 07000 00 0000 120</t>
  </si>
  <si>
    <t>Платежи от государственных и муниципальных унитарных предприятий</t>
  </si>
  <si>
    <t>000 111 09000  00 0000 120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</si>
  <si>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</si>
  <si>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000 111 09044 00 0000 120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</si>
  <si>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</si>
  <si>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</si>
  <si>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</si>
  <si>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 xml:space="preserve">000 1 13 00000 00 0000 000 </t>
  </si>
  <si>
    <t>Доходы от оказания платных услуг 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</si>
  <si>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</si>
  <si>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</si>
  <si>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</si>
  <si>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</si>
  <si>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</si>
  <si>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</si>
  <si>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000 1 14 13040 00 0000 410</t>
  </si>
  <si>
    <t>Доходы от приватизации имущества, находящегося в государственной и муниципальной собственности</t>
  </si>
  <si>
    <t>000 1 16 00000 00 0000 000</t>
  </si>
  <si>
    <t>ШТРАФЫ, САНКЦИИ, ВОЗМЕЩЕНИЕ УЩЕРБА</t>
  </si>
  <si>
    <t>000 1 1 601053 00 0000 140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</si>
  <si>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</si>
  <si>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000 1 16 01063 00 0000 140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</si>
  <si>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</si>
  <si>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000 1 16 01073 00 0000 140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</si>
  <si>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</si>
  <si>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000 1 16 01083 00 0000 140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</si>
  <si>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</si>
  <si>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000 1 16 01093 00 0000 140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</si>
  <si>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</si>
  <si>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000 1 16 01143 00 0000 140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</si>
  <si>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</si>
  <si>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000 1 16 01153 00 0000 140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</si>
  <si>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</si>
  <si>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000 1 16 01173 00 0000 140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</si>
  <si>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</si>
  <si>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000 1 16 01193 00 0000 140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</si>
  <si>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</si>
  <si>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000 1 16 01203 00 0000 140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</si>
  <si>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</si>
  <si>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000 1 16 02020 00 0000 140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</si>
  <si>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</si>
  <si>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</si>
  <si>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</si>
  <si>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000 1 16 10030 14 0000 140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</si>
  <si>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</si>
  <si>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000 1 16 11050 00 0000 140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</si>
  <si>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</si>
  <si>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000 1 17 00000 00 0000 000</t>
  </si>
  <si>
    <t xml:space="preserve">ПРОЧИЕ НЕНАЛОГОВЫЕ ДОХОДЫ </t>
  </si>
  <si>
    <t>000 1 17 01000 00 0000 180</t>
  </si>
  <si>
    <t>Невыясненные поступления</t>
  </si>
  <si>
    <t>000 1 17 05000 00 0000 180</t>
  </si>
  <si>
    <t>Прочие неналоговые доходы</t>
  </si>
  <si>
    <t>000 1 17 15020 00 0000 150</t>
  </si>
  <si>
    <t>Инициативные платежи, зачисляемые в бюджеты муниципальных округов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</si>
  <si>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</si>
  <si>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</si>
  <si>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</si>
  <si>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</si>
  <si>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000 2 02 10000 00 0000 151</t>
  </si>
  <si>
    <t>Дотации бюджетам бюджетной системы Российской Федерации</t>
  </si>
  <si>
    <t>000 2 02 20000 00 0000 151</t>
  </si>
  <si>
    <t>Субсидии бюджетам бюджетной системы Российской Федерации (межбюджетные субсидии)</t>
  </si>
  <si>
    <t>000 2 02 30000 00 0000 151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</si>
  <si>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</si>
  <si>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</si>
  <si>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</si>
  <si>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</si>
  <si>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</si>
  <si>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</si>
  <si>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</si>
  <si>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000 8 50 0000 00 0000 000</t>
  </si>
  <si>
    <t>РАЗДЕЛ 2. Р А С Х О Д Ы</t>
  </si>
  <si>
    <t>0100</t>
  </si>
  <si>
    <t>ОБЩЕГОСУДАРСТВЕННЫЕ ВОПРОСЫ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</si>
  <si>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</si>
  <si>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</si>
  <si>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</si>
  <si>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</si>
  <si>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</si>
  <si>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 , высших 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</si>
  <si>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</si>
  <si>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</si>
  <si>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</si>
  <si>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</si>
  <si>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</si>
  <si>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</si>
  <si>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</si>
  <si>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</si>
  <si>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</si>
  <si>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</si>
  <si>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</si>
  <si>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</si>
  <si>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</si>
  <si>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</si>
  <si>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</si>
  <si>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 И ПРАВООХРАНИТЕЛЬНАЯ ДЕЯТЕЛЬНОСТЬ</t>
  </si>
  <si>
    <t>0302</t>
  </si>
  <si>
    <t>Органы внутренних дел</t>
  </si>
  <si>
    <t>0309</t>
  </si>
  <si>
    <t>Гражданская оборона</t>
  </si>
  <si>
    <t>0310</t>
  </si>
  <si>
    <t>Защита населения и территории от 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</si>
  <si>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</si>
  <si>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</si>
  <si>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</si>
  <si>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</si>
  <si>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</si>
  <si>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</si>
  <si>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</si>
  <si>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</si>
  <si>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</si>
  <si>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</si>
  <si>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</si>
  <si>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</si>
  <si>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</si>
  <si>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</si>
  <si>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</si>
  <si>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</si>
  <si>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</si>
  <si>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</si>
  <si>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</si>
  <si>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</si>
  <si>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</si>
  <si>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</si>
  <si>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</si>
  <si>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</si>
  <si>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</si>
  <si>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</si>
  <si>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</si>
  <si>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</si>
  <si>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</si>
  <si>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</si>
  <si>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</si>
  <si>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</si>
  <si>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</si>
  <si>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</si>
  <si>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</si>
  <si>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</si>
  <si>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</si>
  <si>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</si>
  <si>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</si>
  <si>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</si>
  <si>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</si>
  <si>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 и повышение квалификации</t>
  </si>
  <si>
    <t>0707</t>
  </si>
  <si>
    <t xml:space="preserve">Молодежная политика 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</si>
  <si>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</si>
  <si>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</si>
  <si>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</si>
  <si>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</si>
  <si>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</si>
  <si>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 xml:space="preserve">Культура </t>
  </si>
  <si>
    <t>0804</t>
  </si>
  <si>
    <t>Другие 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</si>
  <si>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</si>
  <si>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</si>
  <si>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</si>
  <si>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</si>
  <si>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</si>
  <si>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</si>
  <si>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</si>
  <si>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</si>
  <si>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</si>
  <si>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</si>
  <si>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</si>
  <si>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</si>
  <si>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</si>
  <si>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</si>
  <si>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</si>
  <si>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</si>
  <si>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</si>
  <si>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</si>
  <si>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</si>
  <si>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</si>
  <si>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</si>
  <si>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</si>
  <si>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</si>
  <si>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</si>
  <si>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</si>
  <si>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</si>
  <si>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</si>
  <si>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</si>
  <si>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</si>
  <si>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                (МУНИЦИПАЛЬНОГО) ДОЛГА</t>
  </si>
  <si>
    <t>1301</t>
  </si>
  <si>
    <t>Обслуживание государственного ( муниципального) внутреннего долга</t>
  </si>
  <si>
    <t>1400</t>
  </si>
  <si>
    <t>МЕЖБЮДЖЕТНЫЕ ТРАНСФЕРТЫ ОБЩЕГО ХАРАКТЕРА БЮДЖЕТАМ БЮДЖЕТНОЙ СИСТЕМЫ РОССИЙСКОЙ ФЕДЕРАЦИИ</t>
  </si>
  <si>
    <t>1403</t>
  </si>
  <si>
    <t>Прочие межбюджетные трансферты общего характера</t>
  </si>
  <si>
    <t>9600</t>
  </si>
  <si>
    <t>РАСХОДЫ БЮДЖЕТА - ВСЕГО</t>
  </si>
  <si>
    <t>7900</t>
  </si>
  <si>
    <t xml:space="preserve">                                                                                                                           ПРОФИЦИТ БЮДЖЕТА (со знаком "плюс")   ДЕФИЦИТ БЮДЖЕТА (со знаком "минус")</t>
  </si>
  <si>
    <t>000 2 02 40000 00 0000 151</t>
  </si>
  <si>
    <t>000 2 07 00000 00 0000 000</t>
  </si>
  <si>
    <t>Налог ,взимаемый в связи с применением патентной системы налогообложения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</si>
  <si>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</si>
  <si>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</si>
  <si>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0900</t>
  </si>
  <si>
    <t>0902</t>
  </si>
  <si>
    <t>Амбулаторная помощь</t>
  </si>
  <si>
    <t>ЗДРАВООХРАНЕНИЕ</t>
  </si>
  <si>
    <t>000 1 16 01133 00 0000 140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</si>
  <si>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</si>
  <si>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на 01.02.2026 г.</t>
  </si>
  <si>
    <t>Назначено на 1 квартал</t>
  </si>
  <si>
    <t>% исполнения к квартальным назначениям</t>
  </si>
  <si>
    <t>С.А.Солуянова</t>
  </si>
  <si>
    <t>Заместитель главы администрации - начальник финансового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</si>
</sst>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0.0_ ;[Red]\-0.0\ "/>
    <numFmt numFmtId="166" formatCode="#,##0.0_ ;\-#,##0.0\ "/>
    <numFmt numFmtId="167" formatCode="?"/>
  </numFmts>
  <fonts count="18" x14ac:knownFonts="1">
    <font>
      <sz val="10"/>
      <color indexed="8"/>
      <name val="Arial Cy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8"/>
      <color indexed="12"/>
      <name val="Arial Cyr"/>
    </font>
    <font>
      <sz val="11"/>
      <color indexed="9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</font>
    <font>
      <b/>
      <sz val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39997558519241921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7" tint="0.59999389629810485"/>
        <bgColor indexed="41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13" fillId="2" borderId="0"/>
    <xf numFmtId="0" fontId="1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6" fillId="0" borderId="0"/>
  </cellStyleXfs>
  <cellXfs count="144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vertical="top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right" vertical="center"/>
      <protection locked="0"/>
    </xf>
    <xf numFmtId="0" fontId="8" fillId="3" borderId="6" xfId="0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/>
    <xf numFmtId="49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166" fontId="7" fillId="4" borderId="7" xfId="24" applyNumberFormat="1" applyFont="1" applyFill="1" applyBorder="1" applyAlignment="1" applyProtection="1">
      <alignment horizontal="center" vertical="center" wrapText="1"/>
      <protection locked="0"/>
    </xf>
    <xf numFmtId="166" fontId="7" fillId="5" borderId="8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166" fontId="7" fillId="3" borderId="9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66" fontId="3" fillId="0" borderId="9" xfId="24" applyNumberFormat="1" applyFont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166" fontId="7" fillId="0" borderId="9" xfId="24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7" fillId="0" borderId="0" xfId="0" applyFont="1"/>
    <xf numFmtId="49" fontId="3" fillId="0" borderId="9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166" fontId="3" fillId="0" borderId="6" xfId="24" applyNumberFormat="1" applyFont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166" fontId="7" fillId="3" borderId="8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8" xfId="24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2" applyFont="1" applyBorder="1" applyAlignment="1">
      <alignment horizontal="left" vertical="center" wrapText="1" readingOrder="1"/>
    </xf>
    <xf numFmtId="49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2" applyFont="1" applyFill="1" applyBorder="1" applyAlignment="1">
      <alignment horizontal="left" vertical="center" wrapText="1" readingOrder="1"/>
    </xf>
    <xf numFmtId="166" fontId="7" fillId="6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6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7" xfId="0" applyNumberFormat="1" applyFont="1" applyFill="1" applyBorder="1" applyAlignment="1" applyProtection="1">
      <alignment horizontal="center" vertical="center"/>
      <protection locked="0"/>
    </xf>
    <xf numFmtId="166" fontId="7" fillId="6" borderId="7" xfId="24" applyNumberFormat="1" applyFont="1" applyFill="1" applyBorder="1" applyAlignment="1" applyProtection="1">
      <alignment horizontal="center" vertical="center" wrapText="1"/>
      <protection locked="0"/>
    </xf>
    <xf numFmtId="166" fontId="7" fillId="6" borderId="11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12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left" vertical="center"/>
    </xf>
    <xf numFmtId="166" fontId="7" fillId="3" borderId="8" xfId="24" applyNumberFormat="1" applyFont="1" applyFill="1" applyBorder="1" applyAlignment="1">
      <alignment horizontal="center" vertical="center" wrapText="1"/>
    </xf>
    <xf numFmtId="166" fontId="7" fillId="3" borderId="5" xfId="24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6" fontId="3" fillId="3" borderId="13" xfId="24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166" fontId="7" fillId="5" borderId="9" xfId="24" applyNumberFormat="1" applyFont="1" applyFill="1" applyBorder="1" applyAlignment="1">
      <alignment horizontal="center" vertical="center" wrapText="1"/>
    </xf>
    <xf numFmtId="166" fontId="7" fillId="5" borderId="13" xfId="24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166" fontId="3" fillId="3" borderId="14" xfId="24" applyNumberFormat="1" applyFont="1" applyFill="1" applyBorder="1" applyAlignment="1">
      <alignment horizontal="center" vertical="center" wrapText="1"/>
    </xf>
    <xf numFmtId="166" fontId="3" fillId="0" borderId="9" xfId="24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6" fontId="3" fillId="0" borderId="14" xfId="24" applyNumberFormat="1" applyFont="1" applyBorder="1" applyAlignment="1">
      <alignment horizontal="center" vertical="center" wrapText="1"/>
    </xf>
    <xf numFmtId="166" fontId="7" fillId="5" borderId="14" xfId="24" applyNumberFormat="1" applyFont="1" applyFill="1" applyBorder="1" applyAlignment="1">
      <alignment horizontal="center" vertical="center" wrapText="1"/>
    </xf>
    <xf numFmtId="166" fontId="7" fillId="5" borderId="15" xfId="24" applyNumberFormat="1" applyFont="1" applyFill="1" applyBorder="1" applyAlignment="1">
      <alignment horizontal="center" vertical="center" wrapText="1"/>
    </xf>
    <xf numFmtId="166" fontId="3" fillId="0" borderId="13" xfId="24" applyNumberFormat="1" applyFont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166" fontId="3" fillId="3" borderId="16" xfId="24" applyNumberFormat="1" applyFont="1" applyFill="1" applyBorder="1" applyAlignment="1">
      <alignment horizontal="center" vertical="center" wrapText="1"/>
    </xf>
    <xf numFmtId="166" fontId="3" fillId="3" borderId="6" xfId="24" applyNumberFormat="1" applyFont="1" applyFill="1" applyBorder="1" applyAlignment="1">
      <alignment horizontal="center" vertical="center" wrapText="1"/>
    </xf>
    <xf numFmtId="166" fontId="7" fillId="3" borderId="13" xfId="24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6" fontId="7" fillId="3" borderId="3" xfId="24" applyNumberFormat="1" applyFont="1" applyFill="1" applyBorder="1" applyAlignment="1" applyProtection="1">
      <alignment horizontal="center" vertical="center" wrapText="1"/>
      <protection locked="0"/>
    </xf>
    <xf numFmtId="49" fontId="3" fillId="7" borderId="10" xfId="0" applyNumberFormat="1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vertical="center" wrapText="1"/>
    </xf>
    <xf numFmtId="166" fontId="3" fillId="7" borderId="18" xfId="24" applyNumberFormat="1" applyFont="1" applyFill="1" applyBorder="1" applyAlignment="1">
      <alignment horizontal="center" vertical="center" wrapText="1"/>
    </xf>
    <xf numFmtId="166" fontId="3" fillId="7" borderId="19" xfId="24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6" fontId="3" fillId="3" borderId="3" xfId="24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6" borderId="17" xfId="0" applyNumberFormat="1" applyFont="1" applyFill="1" applyBorder="1" applyAlignment="1">
      <alignment horizontal="center" vertical="center" wrapText="1"/>
    </xf>
    <xf numFmtId="166" fontId="7" fillId="6" borderId="7" xfId="24" applyNumberFormat="1" applyFont="1" applyFill="1" applyBorder="1" applyAlignment="1">
      <alignment horizontal="center" vertical="center" wrapText="1"/>
    </xf>
    <xf numFmtId="166" fontId="7" fillId="6" borderId="17" xfId="24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left" vertical="center" wrapText="1"/>
    </xf>
    <xf numFmtId="166" fontId="11" fillId="3" borderId="22" xfId="24" applyNumberFormat="1" applyFont="1" applyFill="1" applyBorder="1" applyAlignment="1">
      <alignment horizontal="center" vertical="center" wrapText="1"/>
    </xf>
    <xf numFmtId="0" fontId="3" fillId="0" borderId="20" xfId="0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4" fontId="3" fillId="0" borderId="0" xfId="0" applyNumberFormat="1" applyFont="1" applyAlignment="1">
      <alignment wrapText="1"/>
    </xf>
    <xf numFmtId="166" fontId="3" fillId="0" borderId="14" xfId="24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left" vertical="center" wrapText="1"/>
    </xf>
    <xf numFmtId="166" fontId="3" fillId="0" borderId="8" xfId="24" applyNumberFormat="1" applyFont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Border="1" applyAlignment="1">
      <alignment horizontal="center" vertical="center"/>
    </xf>
    <xf numFmtId="0" fontId="3" fillId="0" borderId="23" xfId="3" applyNumberFormat="1" applyFont="1" applyFill="1" applyBorder="1" applyAlignment="1" applyProtection="1">
      <alignment wrapText="1"/>
    </xf>
    <xf numFmtId="166" fontId="3" fillId="0" borderId="23" xfId="24" applyNumberFormat="1" applyFont="1" applyBorder="1" applyAlignment="1" applyProtection="1">
      <alignment horizontal="center" vertical="center" wrapText="1"/>
      <protection locked="0"/>
    </xf>
    <xf numFmtId="166" fontId="3" fillId="8" borderId="14" xfId="24" applyNumberFormat="1" applyFont="1" applyFill="1" applyBorder="1" applyAlignment="1">
      <alignment horizontal="center" vertical="center" wrapText="1"/>
    </xf>
    <xf numFmtId="49" fontId="7" fillId="8" borderId="9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166" fontId="3" fillId="9" borderId="9" xfId="24" applyNumberFormat="1" applyFont="1" applyFill="1" applyBorder="1" applyAlignment="1" applyProtection="1">
      <alignment horizontal="center" vertical="center" wrapText="1"/>
      <protection locked="0"/>
    </xf>
    <xf numFmtId="166" fontId="7" fillId="9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9" xfId="0" applyFont="1" applyFill="1" applyBorder="1" applyAlignment="1" applyProtection="1">
      <alignment vertical="center" wrapText="1"/>
      <protection locked="0"/>
    </xf>
    <xf numFmtId="166" fontId="7" fillId="10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vertical="center" wrapText="1"/>
      <protection locked="0"/>
    </xf>
    <xf numFmtId="166" fontId="7" fillId="10" borderId="7" xfId="24" applyNumberFormat="1" applyFont="1" applyFill="1" applyBorder="1" applyAlignment="1" applyProtection="1">
      <alignment horizontal="center" vertical="center" wrapText="1"/>
      <protection locked="0"/>
    </xf>
    <xf numFmtId="49" fontId="9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vertical="center" wrapText="1"/>
      <protection locked="0"/>
    </xf>
    <xf numFmtId="166" fontId="7" fillId="10" borderId="8" xfId="24" applyNumberFormat="1" applyFont="1" applyFill="1" applyBorder="1" applyAlignment="1" applyProtection="1">
      <alignment horizontal="center" vertical="center" wrapText="1"/>
      <protection locked="0"/>
    </xf>
    <xf numFmtId="49" fontId="11" fillId="10" borderId="9" xfId="0" applyNumberFormat="1" applyFont="1" applyFill="1" applyBorder="1" applyAlignment="1" applyProtection="1">
      <alignment horizontal="center" vertical="center" wrapText="1"/>
      <protection locked="0"/>
    </xf>
    <xf numFmtId="166" fontId="3" fillId="11" borderId="13" xfId="24" applyNumberFormat="1" applyFont="1" applyFill="1" applyBorder="1" applyAlignment="1">
      <alignment horizontal="center" vertical="center" wrapText="1"/>
    </xf>
    <xf numFmtId="166" fontId="7" fillId="11" borderId="8" xfId="24" applyNumberFormat="1" applyFont="1" applyFill="1" applyBorder="1" applyAlignment="1" applyProtection="1">
      <alignment horizontal="center" vertical="center" wrapText="1"/>
      <protection locked="0"/>
    </xf>
    <xf numFmtId="166" fontId="7" fillId="12" borderId="9" xfId="24" applyNumberFormat="1" applyFont="1" applyFill="1" applyBorder="1" applyAlignment="1">
      <alignment horizontal="center" vertical="center" wrapText="1"/>
    </xf>
    <xf numFmtId="166" fontId="7" fillId="13" borderId="17" xfId="24" applyNumberFormat="1" applyFont="1" applyFill="1" applyBorder="1" applyAlignment="1">
      <alignment horizontal="center" vertical="center" wrapText="1"/>
    </xf>
    <xf numFmtId="166" fontId="7" fillId="13" borderId="18" xfId="24" applyNumberFormat="1" applyFont="1" applyFill="1" applyBorder="1" applyAlignment="1" applyProtection="1">
      <alignment horizontal="center" vertical="center" wrapText="1"/>
      <protection locked="0"/>
    </xf>
    <xf numFmtId="167" fontId="3" fillId="0" borderId="26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>
      <alignment horizontal="center" vertical="center" wrapText="1"/>
    </xf>
    <xf numFmtId="165" fontId="17" fillId="3" borderId="2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left"/>
    </xf>
  </cellXfs>
  <cellStyles count="25">
    <cellStyle name="Excel_BuiltIn_Акцент2" xfId="1" xr:uid="{00000000-0005-0000-0000-000000000000}"/>
    <cellStyle name="Normal" xfId="2" xr:uid="{00000000-0005-0000-0000-000001000000}"/>
    <cellStyle name="Гиперссылка" xfId="3" builtinId="8"/>
    <cellStyle name="Обычный" xfId="0" builtinId="0"/>
    <cellStyle name="Обычный 10" xfId="4" xr:uid="{00000000-0005-0000-0000-000004000000}"/>
    <cellStyle name="Обычный 11" xfId="5" xr:uid="{00000000-0005-0000-0000-000005000000}"/>
    <cellStyle name="Обычный 12" xfId="6" xr:uid="{00000000-0005-0000-0000-000006000000}"/>
    <cellStyle name="Обычный 13" xfId="7" xr:uid="{00000000-0005-0000-0000-000007000000}"/>
    <cellStyle name="Обычный 14" xfId="8" xr:uid="{00000000-0005-0000-0000-000008000000}"/>
    <cellStyle name="Обычный 15" xfId="9" xr:uid="{00000000-0005-0000-0000-000009000000}"/>
    <cellStyle name="Обычный 16" xfId="10" xr:uid="{00000000-0005-0000-0000-00000A000000}"/>
    <cellStyle name="Обычный 17" xfId="11" xr:uid="{00000000-0005-0000-0000-00000B000000}"/>
    <cellStyle name="Обычный 18" xfId="12" xr:uid="{00000000-0005-0000-0000-00000C000000}"/>
    <cellStyle name="Обычный 19" xfId="13" xr:uid="{00000000-0005-0000-0000-00000D000000}"/>
    <cellStyle name="Обычный 2" xfId="14" xr:uid="{00000000-0005-0000-0000-00000E000000}"/>
    <cellStyle name="Обычный 20" xfId="15" xr:uid="{00000000-0005-0000-0000-00000F000000}"/>
    <cellStyle name="Обычный 21" xfId="16" xr:uid="{00000000-0005-0000-0000-000010000000}"/>
    <cellStyle name="Обычный 3" xfId="17" xr:uid="{00000000-0005-0000-0000-000011000000}"/>
    <cellStyle name="Обычный 4" xfId="18" xr:uid="{00000000-0005-0000-0000-000012000000}"/>
    <cellStyle name="Обычный 5" xfId="19" xr:uid="{00000000-0005-0000-0000-000013000000}"/>
    <cellStyle name="Обычный 6" xfId="20" xr:uid="{00000000-0005-0000-0000-000014000000}"/>
    <cellStyle name="Обычный 7" xfId="21" xr:uid="{00000000-0005-0000-0000-000015000000}"/>
    <cellStyle name="Обычный 8" xfId="22" xr:uid="{00000000-0005-0000-0000-000016000000}"/>
    <cellStyle name="Обычный 9" xfId="23" xr:uid="{00000000-0005-0000-0000-000017000000}"/>
    <cellStyle name="Финансовый 2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EE2A325F57B7A8464CD6A39565291F9A6190EB43297432CFDEC66C988214870B84DF015B41F3313679BA7F913F79C975F2BDA4765497F751k7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40"/>
  <sheetViews>
    <sheetView showZeros="0" tabSelected="1" zoomScale="80" zoomScaleNormal="80" workbookViewId="0">
      <pane ySplit="7" topLeftCell="A119" activePane="bottomLeft" state="frozen"/>
      <selection pane="bottomLeft" activeCell="I131" sqref="I131"/>
    </sheetView>
  </sheetViews>
  <sheetFormatPr defaultRowHeight="15.75" x14ac:dyDescent="0.25"/>
  <cols>
    <col min="1" max="1" width="28.5703125" style="1" customWidth="1"/>
    <col min="2" max="2" width="80.140625" style="1" customWidth="1"/>
    <col min="3" max="3" width="13.7109375" style="1" customWidth="1"/>
    <col min="4" max="4" width="14.140625" style="1" customWidth="1"/>
    <col min="5" max="5" width="11.5703125" style="1" customWidth="1"/>
    <col min="6" max="6" width="11.85546875" style="1" customWidth="1"/>
    <col min="7" max="7" width="13.140625" style="1" customWidth="1"/>
    <col min="8" max="254" width="9.140625" style="1" customWidth="1"/>
  </cols>
  <sheetData>
    <row r="1" spans="1:7" ht="20.25" x14ac:dyDescent="0.25">
      <c r="A1" s="141" t="s">
        <v>0</v>
      </c>
      <c r="B1" s="141"/>
      <c r="C1" s="141"/>
      <c r="D1" s="141"/>
      <c r="E1" s="141"/>
      <c r="F1" s="141"/>
      <c r="G1" s="141"/>
    </row>
    <row r="2" spans="1:7" ht="18.75" x14ac:dyDescent="0.25">
      <c r="A2" s="142" t="s">
        <v>261</v>
      </c>
      <c r="B2" s="142"/>
      <c r="C2" s="142"/>
      <c r="D2" s="142"/>
      <c r="E2" s="142"/>
      <c r="F2" s="142"/>
      <c r="G2" s="142"/>
    </row>
    <row r="3" spans="1:7" x14ac:dyDescent="0.25">
      <c r="A3" s="2"/>
      <c r="B3" s="3"/>
      <c r="C3" s="4"/>
      <c r="D3" s="4"/>
      <c r="E3" s="5"/>
      <c r="F3" s="5"/>
    </row>
    <row r="4" spans="1:7" ht="112.15" customHeight="1" x14ac:dyDescent="0.25">
      <c r="A4" s="6" t="s">
        <v>1</v>
      </c>
      <c r="B4" s="7" t="s">
        <v>2</v>
      </c>
      <c r="C4" s="6" t="s">
        <v>3</v>
      </c>
      <c r="D4" s="8" t="s">
        <v>262</v>
      </c>
      <c r="E4" s="8" t="s">
        <v>4</v>
      </c>
      <c r="F4" s="140" t="s">
        <v>5</v>
      </c>
      <c r="G4" s="139" t="s">
        <v>263</v>
      </c>
    </row>
    <row r="5" spans="1:7" x14ac:dyDescent="0.25">
      <c r="A5" s="9">
        <v>1</v>
      </c>
      <c r="B5" s="10">
        <v>2</v>
      </c>
      <c r="C5" s="11" t="s">
        <v>6</v>
      </c>
      <c r="D5" s="11" t="s">
        <v>7</v>
      </c>
      <c r="E5" s="12">
        <v>5</v>
      </c>
      <c r="F5" s="13">
        <v>6</v>
      </c>
      <c r="G5" s="14">
        <v>7</v>
      </c>
    </row>
    <row r="6" spans="1:7" x14ac:dyDescent="0.25">
      <c r="A6" s="15"/>
      <c r="B6" s="16" t="s">
        <v>8</v>
      </c>
      <c r="C6" s="17"/>
      <c r="D6" s="17"/>
      <c r="E6" s="18"/>
      <c r="F6" s="18"/>
      <c r="G6" s="19"/>
    </row>
    <row r="7" spans="1:7" x14ac:dyDescent="0.25">
      <c r="A7" s="20" t="s">
        <v>9</v>
      </c>
      <c r="B7" s="21" t="s">
        <v>10</v>
      </c>
      <c r="C7" s="22">
        <f>C8+C23</f>
        <v>1315890.5</v>
      </c>
      <c r="D7" s="22">
        <f>D8+D23</f>
        <v>197877.80000000002</v>
      </c>
      <c r="E7" s="22">
        <f>E8+E23</f>
        <v>44804.399999999994</v>
      </c>
      <c r="F7" s="22">
        <f t="shared" ref="F7:F56" si="0">IF(C7&gt;0,E7/C7*100,0)</f>
        <v>3.4048729738530672</v>
      </c>
      <c r="G7" s="22">
        <f t="shared" ref="G7:G38" si="1">IF(D7&gt;0,E7/D7*100,0)</f>
        <v>22.642459133869483</v>
      </c>
    </row>
    <row r="8" spans="1:7" x14ac:dyDescent="0.25">
      <c r="A8" s="129"/>
      <c r="B8" s="130" t="s">
        <v>11</v>
      </c>
      <c r="C8" s="131">
        <f>SUM(C9+C11+C12+C17+C20)</f>
        <v>1234533.3</v>
      </c>
      <c r="D8" s="131">
        <f>D9+D12+D17+D20+D11</f>
        <v>178426.7</v>
      </c>
      <c r="E8" s="131">
        <f>E9+E12+E17+E20+E11</f>
        <v>36804.199999999997</v>
      </c>
      <c r="F8" s="131">
        <f t="shared" si="0"/>
        <v>2.9812237547581741</v>
      </c>
      <c r="G8" s="131">
        <f t="shared" si="1"/>
        <v>20.627069827553832</v>
      </c>
    </row>
    <row r="9" spans="1:7" x14ac:dyDescent="0.25">
      <c r="A9" s="24" t="s">
        <v>12</v>
      </c>
      <c r="B9" s="25" t="s">
        <v>13</v>
      </c>
      <c r="C9" s="26">
        <f>C10</f>
        <v>710520.8</v>
      </c>
      <c r="D9" s="26">
        <f>D10</f>
        <v>115957</v>
      </c>
      <c r="E9" s="26">
        <f>E10</f>
        <v>27741.8</v>
      </c>
      <c r="F9" s="27">
        <f t="shared" si="0"/>
        <v>3.9044317914408695</v>
      </c>
      <c r="G9" s="26">
        <f t="shared" si="1"/>
        <v>23.92421328595945</v>
      </c>
    </row>
    <row r="10" spans="1:7" s="1" customFormat="1" x14ac:dyDescent="0.25">
      <c r="A10" s="28" t="s">
        <v>14</v>
      </c>
      <c r="B10" s="29" t="s">
        <v>15</v>
      </c>
      <c r="C10" s="30">
        <v>710520.8</v>
      </c>
      <c r="D10" s="30">
        <v>115957</v>
      </c>
      <c r="E10" s="31">
        <v>27741.8</v>
      </c>
      <c r="F10" s="31">
        <f t="shared" si="0"/>
        <v>3.9044317914408695</v>
      </c>
      <c r="G10" s="26">
        <f t="shared" si="1"/>
        <v>23.92421328595945</v>
      </c>
    </row>
    <row r="11" spans="1:7" s="1" customFormat="1" ht="31.5" x14ac:dyDescent="0.25">
      <c r="A11" s="32" t="s">
        <v>16</v>
      </c>
      <c r="B11" s="33" t="s">
        <v>17</v>
      </c>
      <c r="C11" s="34">
        <v>64033.2</v>
      </c>
      <c r="D11" s="34">
        <v>14006</v>
      </c>
      <c r="E11" s="34">
        <v>4906.6000000000004</v>
      </c>
      <c r="F11" s="31">
        <f t="shared" si="0"/>
        <v>7.6625875327174038</v>
      </c>
      <c r="G11" s="26">
        <f t="shared" si="1"/>
        <v>35.032129087533917</v>
      </c>
    </row>
    <row r="12" spans="1:7" s="1" customFormat="1" x14ac:dyDescent="0.25">
      <c r="A12" s="32" t="s">
        <v>18</v>
      </c>
      <c r="B12" s="35" t="s">
        <v>19</v>
      </c>
      <c r="C12" s="34">
        <f>SUM(C13:C16)</f>
        <v>145159.9</v>
      </c>
      <c r="D12" s="34">
        <f>SUM(D13:D16)</f>
        <v>18811.099999999999</v>
      </c>
      <c r="E12" s="34">
        <f>SUM(E13:E16)</f>
        <v>-884.2</v>
      </c>
      <c r="F12" s="31"/>
      <c r="G12" s="26"/>
    </row>
    <row r="13" spans="1:7" s="1" customFormat="1" ht="31.5" x14ac:dyDescent="0.25">
      <c r="A13" s="36" t="s">
        <v>20</v>
      </c>
      <c r="B13" s="37" t="s">
        <v>21</v>
      </c>
      <c r="C13" s="30">
        <v>133767.29999999999</v>
      </c>
      <c r="D13" s="30">
        <v>12547.3</v>
      </c>
      <c r="E13" s="30">
        <v>1188.7</v>
      </c>
      <c r="F13" s="31">
        <f t="shared" si="0"/>
        <v>0.88863272264596815</v>
      </c>
      <c r="G13" s="26">
        <f t="shared" si="1"/>
        <v>9.4737513249862531</v>
      </c>
    </row>
    <row r="14" spans="1:7" s="1" customFormat="1" x14ac:dyDescent="0.25">
      <c r="A14" s="28" t="s">
        <v>22</v>
      </c>
      <c r="B14" s="29" t="s">
        <v>23</v>
      </c>
      <c r="C14" s="30"/>
      <c r="D14" s="30">
        <v>0</v>
      </c>
      <c r="E14" s="30">
        <v>0</v>
      </c>
      <c r="F14" s="31">
        <f t="shared" si="0"/>
        <v>0</v>
      </c>
      <c r="G14" s="26">
        <f t="shared" si="1"/>
        <v>0</v>
      </c>
    </row>
    <row r="15" spans="1:7" s="1" customFormat="1" x14ac:dyDescent="0.25">
      <c r="A15" s="28" t="s">
        <v>24</v>
      </c>
      <c r="B15" s="29" t="s">
        <v>25</v>
      </c>
      <c r="C15" s="30">
        <v>6320</v>
      </c>
      <c r="D15" s="30">
        <v>5659.8</v>
      </c>
      <c r="E15" s="30">
        <v>0</v>
      </c>
      <c r="F15" s="31">
        <f t="shared" si="0"/>
        <v>0</v>
      </c>
      <c r="G15" s="26">
        <f t="shared" si="1"/>
        <v>0</v>
      </c>
    </row>
    <row r="16" spans="1:7" s="1" customFormat="1" ht="31.5" x14ac:dyDescent="0.25">
      <c r="A16" s="28" t="s">
        <v>26</v>
      </c>
      <c r="B16" s="29" t="s">
        <v>252</v>
      </c>
      <c r="C16" s="30">
        <v>5072.6000000000004</v>
      </c>
      <c r="D16" s="30">
        <v>604</v>
      </c>
      <c r="E16" s="30">
        <v>-2072.9</v>
      </c>
      <c r="F16" s="31"/>
      <c r="G16" s="26"/>
    </row>
    <row r="17" spans="1:7" s="1" customFormat="1" x14ac:dyDescent="0.25">
      <c r="A17" s="32" t="s">
        <v>27</v>
      </c>
      <c r="B17" s="35" t="s">
        <v>28</v>
      </c>
      <c r="C17" s="34">
        <f>SUM(C18:C19)</f>
        <v>277530.59999999998</v>
      </c>
      <c r="D17" s="34">
        <f>SUM(D18:D19)</f>
        <v>21548.300000000003</v>
      </c>
      <c r="E17" s="34">
        <f>SUM(E18:E19)</f>
        <v>3144.8</v>
      </c>
      <c r="F17" s="31">
        <f t="shared" si="0"/>
        <v>1.1331363100141032</v>
      </c>
      <c r="G17" s="26">
        <f t="shared" si="1"/>
        <v>14.59419072502239</v>
      </c>
    </row>
    <row r="18" spans="1:7" s="1" customFormat="1" x14ac:dyDescent="0.25">
      <c r="A18" s="28" t="s">
        <v>29</v>
      </c>
      <c r="B18" s="29" t="s">
        <v>30</v>
      </c>
      <c r="C18" s="30">
        <v>100107.4</v>
      </c>
      <c r="D18" s="30">
        <v>4323.1000000000004</v>
      </c>
      <c r="E18" s="30">
        <v>1435.8</v>
      </c>
      <c r="F18" s="31">
        <f t="shared" si="0"/>
        <v>1.4342596051840324</v>
      </c>
      <c r="G18" s="26">
        <f t="shared" si="1"/>
        <v>33.212278226272815</v>
      </c>
    </row>
    <row r="19" spans="1:7" s="1" customFormat="1" x14ac:dyDescent="0.25">
      <c r="A19" s="28" t="s">
        <v>31</v>
      </c>
      <c r="B19" s="29" t="s">
        <v>32</v>
      </c>
      <c r="C19" s="30">
        <v>177423.2</v>
      </c>
      <c r="D19" s="30">
        <v>17225.2</v>
      </c>
      <c r="E19" s="30">
        <v>1709</v>
      </c>
      <c r="F19" s="31">
        <f t="shared" si="0"/>
        <v>0.96323366955392531</v>
      </c>
      <c r="G19" s="26">
        <f t="shared" si="1"/>
        <v>9.921510345308036</v>
      </c>
    </row>
    <row r="20" spans="1:7" s="1" customFormat="1" x14ac:dyDescent="0.25">
      <c r="A20" s="32" t="s">
        <v>33</v>
      </c>
      <c r="B20" s="35" t="s">
        <v>34</v>
      </c>
      <c r="C20" s="34">
        <f>SUM(C21:C22)</f>
        <v>37288.800000000003</v>
      </c>
      <c r="D20" s="34">
        <f>SUM(D21:D22)</f>
        <v>8104.3</v>
      </c>
      <c r="E20" s="34">
        <f>SUM(E21:E22)</f>
        <v>1895.2</v>
      </c>
      <c r="F20" s="31">
        <f t="shared" si="0"/>
        <v>5.0824912574285035</v>
      </c>
      <c r="G20" s="26">
        <f t="shared" si="1"/>
        <v>23.385116543069728</v>
      </c>
    </row>
    <row r="21" spans="1:7" s="1" customFormat="1" ht="31.5" x14ac:dyDescent="0.25">
      <c r="A21" s="28" t="s">
        <v>35</v>
      </c>
      <c r="B21" s="29" t="s">
        <v>36</v>
      </c>
      <c r="C21" s="30">
        <v>37258.800000000003</v>
      </c>
      <c r="D21" s="30">
        <v>8099.3</v>
      </c>
      <c r="E21" s="30">
        <v>1895.2</v>
      </c>
      <c r="F21" s="31">
        <f t="shared" si="0"/>
        <v>5.086583572203077</v>
      </c>
      <c r="G21" s="26">
        <f t="shared" si="1"/>
        <v>23.399553047794253</v>
      </c>
    </row>
    <row r="22" spans="1:7" s="1" customFormat="1" ht="31.5" x14ac:dyDescent="0.25">
      <c r="A22" s="28" t="s">
        <v>37</v>
      </c>
      <c r="B22" s="29" t="s">
        <v>38</v>
      </c>
      <c r="C22" s="30">
        <v>30</v>
      </c>
      <c r="D22" s="30">
        <v>5</v>
      </c>
      <c r="E22" s="30">
        <v>0</v>
      </c>
      <c r="F22" s="31">
        <f t="shared" si="0"/>
        <v>0</v>
      </c>
      <c r="G22" s="26">
        <f t="shared" si="1"/>
        <v>0</v>
      </c>
    </row>
    <row r="23" spans="1:7" s="38" customFormat="1" x14ac:dyDescent="0.25">
      <c r="A23" s="132"/>
      <c r="B23" s="124" t="s">
        <v>39</v>
      </c>
      <c r="C23" s="125">
        <f>C24+C35+C36+C40+C57</f>
        <v>81357.2</v>
      </c>
      <c r="D23" s="125">
        <f>D24+D35+D36+D40+D57</f>
        <v>19451.099999999999</v>
      </c>
      <c r="E23" s="125">
        <f>E24+E35+E36+E40+E57</f>
        <v>8000.1999999999989</v>
      </c>
      <c r="F23" s="125">
        <f t="shared" si="0"/>
        <v>9.8334259291126038</v>
      </c>
      <c r="G23" s="131">
        <f t="shared" si="1"/>
        <v>41.129807568723621</v>
      </c>
    </row>
    <row r="24" spans="1:7" ht="31.5" x14ac:dyDescent="0.25">
      <c r="A24" s="24" t="s">
        <v>40</v>
      </c>
      <c r="B24" s="25" t="s">
        <v>41</v>
      </c>
      <c r="C24" s="26">
        <f>SUM(C25:C32)</f>
        <v>50793.9</v>
      </c>
      <c r="D24" s="26">
        <f>SUM(D25:D32)</f>
        <v>12585.599999999999</v>
      </c>
      <c r="E24" s="26">
        <f>SUM(E25:E32)</f>
        <v>3812.0999999999995</v>
      </c>
      <c r="F24" s="31">
        <f t="shared" si="0"/>
        <v>7.5050350534217669</v>
      </c>
      <c r="G24" s="26">
        <f t="shared" si="1"/>
        <v>30.289378337147216</v>
      </c>
    </row>
    <row r="25" spans="1:7" ht="47.25" hidden="1" x14ac:dyDescent="0.25">
      <c r="A25" s="36" t="s">
        <v>42</v>
      </c>
      <c r="B25" s="37" t="s">
        <v>43</v>
      </c>
      <c r="C25" s="31"/>
      <c r="D25" s="31"/>
      <c r="E25" s="31"/>
      <c r="F25" s="31">
        <f t="shared" si="0"/>
        <v>0</v>
      </c>
      <c r="G25" s="26">
        <f t="shared" si="1"/>
        <v>0</v>
      </c>
    </row>
    <row r="26" spans="1:7" s="1" customFormat="1" ht="63" x14ac:dyDescent="0.25">
      <c r="A26" s="28" t="s">
        <v>44</v>
      </c>
      <c r="B26" s="29" t="s">
        <v>45</v>
      </c>
      <c r="C26" s="31">
        <v>20294.900000000001</v>
      </c>
      <c r="D26" s="31">
        <v>5073.7</v>
      </c>
      <c r="E26" s="31">
        <v>2274.5</v>
      </c>
      <c r="F26" s="31">
        <f t="shared" si="0"/>
        <v>11.207249111845833</v>
      </c>
      <c r="G26" s="26">
        <f t="shared" si="1"/>
        <v>44.829217336460573</v>
      </c>
    </row>
    <row r="27" spans="1:7" s="1" customFormat="1" ht="63" x14ac:dyDescent="0.25">
      <c r="A27" s="28" t="s">
        <v>46</v>
      </c>
      <c r="B27" s="29" t="s">
        <v>47</v>
      </c>
      <c r="C27" s="30">
        <v>1690.9</v>
      </c>
      <c r="D27" s="30">
        <v>422.7</v>
      </c>
      <c r="E27" s="30">
        <v>149.19999999999999</v>
      </c>
      <c r="F27" s="31">
        <f t="shared" si="0"/>
        <v>8.8237033532438343</v>
      </c>
      <c r="G27" s="26">
        <f t="shared" si="1"/>
        <v>35.296900875325285</v>
      </c>
    </row>
    <row r="28" spans="1:7" s="1" customFormat="1" ht="78.75" x14ac:dyDescent="0.25">
      <c r="A28" s="28" t="s">
        <v>48</v>
      </c>
      <c r="B28" s="29" t="s">
        <v>49</v>
      </c>
      <c r="C28" s="30">
        <v>881.7</v>
      </c>
      <c r="D28" s="30">
        <v>220.2</v>
      </c>
      <c r="E28" s="30">
        <v>115.2</v>
      </c>
      <c r="F28" s="31">
        <f t="shared" si="0"/>
        <v>13.065668594760121</v>
      </c>
      <c r="G28" s="26">
        <f t="shared" si="1"/>
        <v>52.316076294277934</v>
      </c>
    </row>
    <row r="29" spans="1:7" s="1" customFormat="1" ht="31.5" x14ac:dyDescent="0.25">
      <c r="A29" s="28" t="s">
        <v>50</v>
      </c>
      <c r="B29" s="29" t="s">
        <v>51</v>
      </c>
      <c r="C29" s="30">
        <v>17705</v>
      </c>
      <c r="D29" s="30">
        <v>4426.2</v>
      </c>
      <c r="E29" s="30">
        <v>408.2</v>
      </c>
      <c r="F29" s="31">
        <f t="shared" si="0"/>
        <v>2.3055634001694436</v>
      </c>
      <c r="G29" s="26">
        <f t="shared" si="1"/>
        <v>9.2223577786814879</v>
      </c>
    </row>
    <row r="30" spans="1:7" s="1" customFormat="1" ht="31.5" x14ac:dyDescent="0.25">
      <c r="A30" s="36" t="s">
        <v>52</v>
      </c>
      <c r="B30" s="37" t="s">
        <v>53</v>
      </c>
      <c r="C30" s="30">
        <v>80</v>
      </c>
      <c r="D30" s="30">
        <v>20</v>
      </c>
      <c r="E30" s="30">
        <v>0.4</v>
      </c>
      <c r="F30" s="31">
        <f t="shared" si="0"/>
        <v>0.5</v>
      </c>
      <c r="G30" s="26">
        <f t="shared" si="1"/>
        <v>2</v>
      </c>
    </row>
    <row r="31" spans="1:7" s="1" customFormat="1" x14ac:dyDescent="0.25">
      <c r="A31" s="28" t="s">
        <v>54</v>
      </c>
      <c r="B31" s="29" t="s">
        <v>55</v>
      </c>
      <c r="C31" s="30">
        <v>11</v>
      </c>
      <c r="D31" s="30">
        <v>0</v>
      </c>
      <c r="E31" s="30"/>
      <c r="F31" s="31">
        <f t="shared" si="0"/>
        <v>0</v>
      </c>
      <c r="G31" s="26">
        <f t="shared" si="1"/>
        <v>0</v>
      </c>
    </row>
    <row r="32" spans="1:7" s="38" customFormat="1" ht="78.75" x14ac:dyDescent="0.25">
      <c r="A32" s="32" t="s">
        <v>56</v>
      </c>
      <c r="B32" s="35" t="s">
        <v>57</v>
      </c>
      <c r="C32" s="34">
        <f>SUM(C33:C34)</f>
        <v>10130.4</v>
      </c>
      <c r="D32" s="34">
        <f>SUM(D33:D34)</f>
        <v>2422.8000000000002</v>
      </c>
      <c r="E32" s="34">
        <f>SUM(E33:E34)</f>
        <v>864.59999999999991</v>
      </c>
      <c r="F32" s="26">
        <f t="shared" si="0"/>
        <v>8.53470741530443</v>
      </c>
      <c r="G32" s="26">
        <f t="shared" si="1"/>
        <v>35.685983159980182</v>
      </c>
    </row>
    <row r="33" spans="1:7" s="1" customFormat="1" ht="63" x14ac:dyDescent="0.25">
      <c r="A33" s="28" t="s">
        <v>58</v>
      </c>
      <c r="B33" s="29" t="s">
        <v>59</v>
      </c>
      <c r="C33" s="30">
        <v>7479.4</v>
      </c>
      <c r="D33" s="30">
        <v>1863.9</v>
      </c>
      <c r="E33" s="30">
        <v>707.4</v>
      </c>
      <c r="F33" s="31">
        <f t="shared" si="0"/>
        <v>9.4579779126667916</v>
      </c>
      <c r="G33" s="26">
        <f t="shared" si="1"/>
        <v>37.952679864799613</v>
      </c>
    </row>
    <row r="34" spans="1:7" s="1" customFormat="1" ht="94.5" x14ac:dyDescent="0.25">
      <c r="A34" s="28" t="s">
        <v>60</v>
      </c>
      <c r="B34" s="29" t="s">
        <v>61</v>
      </c>
      <c r="C34" s="30">
        <v>2651</v>
      </c>
      <c r="D34" s="30">
        <v>558.9</v>
      </c>
      <c r="E34" s="30">
        <v>157.19999999999999</v>
      </c>
      <c r="F34" s="31">
        <f t="shared" si="0"/>
        <v>5.9298377970577141</v>
      </c>
      <c r="G34" s="26">
        <f t="shared" si="1"/>
        <v>28.126677402039718</v>
      </c>
    </row>
    <row r="35" spans="1:7" s="1" customFormat="1" x14ac:dyDescent="0.25">
      <c r="A35" s="32" t="s">
        <v>62</v>
      </c>
      <c r="B35" s="35" t="s">
        <v>63</v>
      </c>
      <c r="C35" s="34">
        <v>1975.9</v>
      </c>
      <c r="D35" s="34">
        <v>463</v>
      </c>
      <c r="E35" s="34">
        <v>91.8</v>
      </c>
      <c r="F35" s="31">
        <f t="shared" ref="F35" si="2">IF(C35&gt;0,E35/C35*100,0)</f>
        <v>4.6459841085075153</v>
      </c>
      <c r="G35" s="26">
        <f t="shared" ref="G35" si="3">IF(D35&gt;0,E35/D35*100,0)</f>
        <v>19.827213822894169</v>
      </c>
    </row>
    <row r="36" spans="1:7" s="1" customFormat="1" x14ac:dyDescent="0.25">
      <c r="A36" s="32" t="s">
        <v>64</v>
      </c>
      <c r="B36" s="35" t="s">
        <v>65</v>
      </c>
      <c r="C36" s="34">
        <f>SUM(C37:C39)</f>
        <v>23000</v>
      </c>
      <c r="D36" s="34">
        <f>SUM(D37:D39)</f>
        <v>5525</v>
      </c>
      <c r="E36" s="34">
        <f>SUM(E37:E39)</f>
        <v>4014.9999999999995</v>
      </c>
      <c r="F36" s="31">
        <f t="shared" si="0"/>
        <v>17.45652173913043</v>
      </c>
      <c r="G36" s="26">
        <f t="shared" si="1"/>
        <v>72.66968325791855</v>
      </c>
    </row>
    <row r="37" spans="1:7" s="1" customFormat="1" ht="31.5" x14ac:dyDescent="0.25">
      <c r="A37" s="28" t="s">
        <v>66</v>
      </c>
      <c r="B37" s="29" t="s">
        <v>67</v>
      </c>
      <c r="C37" s="30">
        <v>11500</v>
      </c>
      <c r="D37" s="30">
        <v>2875</v>
      </c>
      <c r="E37" s="30">
        <v>2973.2</v>
      </c>
      <c r="F37" s="31">
        <f t="shared" si="0"/>
        <v>25.853913043478261</v>
      </c>
      <c r="G37" s="26">
        <f t="shared" si="1"/>
        <v>103.41565217391305</v>
      </c>
    </row>
    <row r="38" spans="1:7" s="1" customFormat="1" ht="63" x14ac:dyDescent="0.25">
      <c r="A38" s="28" t="s">
        <v>68</v>
      </c>
      <c r="B38" s="29" t="s">
        <v>69</v>
      </c>
      <c r="C38" s="30">
        <v>10000</v>
      </c>
      <c r="D38" s="30">
        <v>2500</v>
      </c>
      <c r="E38" s="30">
        <v>988.6</v>
      </c>
      <c r="F38" s="31">
        <f t="shared" si="0"/>
        <v>9.886000000000001</v>
      </c>
      <c r="G38" s="26">
        <f t="shared" si="1"/>
        <v>39.544000000000004</v>
      </c>
    </row>
    <row r="39" spans="1:7" s="1" customFormat="1" ht="31.5" x14ac:dyDescent="0.25">
      <c r="A39" s="36" t="s">
        <v>70</v>
      </c>
      <c r="B39" s="37" t="s">
        <v>71</v>
      </c>
      <c r="C39" s="30">
        <v>1500</v>
      </c>
      <c r="D39" s="30">
        <v>150</v>
      </c>
      <c r="E39" s="30">
        <v>53.2</v>
      </c>
      <c r="F39" s="31">
        <f t="shared" ref="F39:F40" si="4">IF(C39&gt;0,E39/C39*100,0)</f>
        <v>3.5466666666666669</v>
      </c>
      <c r="G39" s="26">
        <f t="shared" ref="G39:G40" si="5">IF(D39&gt;0,E39/D39*100,0)</f>
        <v>35.466666666666669</v>
      </c>
    </row>
    <row r="40" spans="1:7" s="1" customFormat="1" x14ac:dyDescent="0.25">
      <c r="A40" s="32" t="s">
        <v>72</v>
      </c>
      <c r="B40" s="35" t="s">
        <v>73</v>
      </c>
      <c r="C40" s="34">
        <f>SUM(C41:C56)</f>
        <v>5157.2</v>
      </c>
      <c r="D40" s="34">
        <f>SUM(D41:D56)</f>
        <v>453.79999999999995</v>
      </c>
      <c r="E40" s="34">
        <f>SUM(E41:E56)</f>
        <v>78.899999999999991</v>
      </c>
      <c r="F40" s="31">
        <f t="shared" si="4"/>
        <v>1.5298999457069726</v>
      </c>
      <c r="G40" s="26">
        <f t="shared" si="5"/>
        <v>17.386513882767741</v>
      </c>
    </row>
    <row r="41" spans="1:7" s="1" customFormat="1" ht="63" x14ac:dyDescent="0.25">
      <c r="A41" s="39" t="s">
        <v>74</v>
      </c>
      <c r="B41" s="40" t="s">
        <v>75</v>
      </c>
      <c r="C41" s="30">
        <v>130</v>
      </c>
      <c r="D41" s="30">
        <v>25.2</v>
      </c>
      <c r="E41" s="30">
        <v>3.5</v>
      </c>
      <c r="F41" s="31">
        <f t="shared" si="0"/>
        <v>2.6923076923076925</v>
      </c>
      <c r="G41" s="26">
        <f t="shared" ref="G41:G56" si="6">IF(D41&gt;0,E41/D41*100,0)</f>
        <v>13.888888888888889</v>
      </c>
    </row>
    <row r="42" spans="1:7" s="1" customFormat="1" ht="94.5" x14ac:dyDescent="0.25">
      <c r="A42" s="39" t="s">
        <v>76</v>
      </c>
      <c r="B42" s="40" t="s">
        <v>77</v>
      </c>
      <c r="C42" s="30">
        <v>280</v>
      </c>
      <c r="D42" s="30">
        <v>2</v>
      </c>
      <c r="E42" s="30">
        <v>0</v>
      </c>
      <c r="F42" s="31">
        <f t="shared" si="0"/>
        <v>0</v>
      </c>
      <c r="G42" s="26">
        <f t="shared" si="6"/>
        <v>0</v>
      </c>
    </row>
    <row r="43" spans="1:7" s="1" customFormat="1" ht="63" x14ac:dyDescent="0.25">
      <c r="A43" s="110" t="s">
        <v>78</v>
      </c>
      <c r="B43" s="111" t="s">
        <v>79</v>
      </c>
      <c r="C43" s="47">
        <v>150</v>
      </c>
      <c r="D43" s="30">
        <v>17</v>
      </c>
      <c r="E43" s="30">
        <v>0</v>
      </c>
      <c r="F43" s="31">
        <f t="shared" si="0"/>
        <v>0</v>
      </c>
      <c r="G43" s="26">
        <f t="shared" si="6"/>
        <v>0</v>
      </c>
    </row>
    <row r="44" spans="1:7" s="1" customFormat="1" ht="78.75" x14ac:dyDescent="0.25">
      <c r="A44" s="115" t="s">
        <v>80</v>
      </c>
      <c r="B44" s="116" t="s">
        <v>81</v>
      </c>
      <c r="C44" s="117">
        <v>80</v>
      </c>
      <c r="D44" s="109">
        <v>8</v>
      </c>
      <c r="E44" s="30">
        <v>2</v>
      </c>
      <c r="F44" s="31">
        <f t="shared" si="0"/>
        <v>2.5</v>
      </c>
      <c r="G44" s="26">
        <f t="shared" si="6"/>
        <v>25</v>
      </c>
    </row>
    <row r="45" spans="1:7" s="1" customFormat="1" ht="78.75" x14ac:dyDescent="0.25">
      <c r="A45" s="112" t="s">
        <v>82</v>
      </c>
      <c r="B45" s="113" t="s">
        <v>83</v>
      </c>
      <c r="C45" s="114">
        <v>150</v>
      </c>
      <c r="D45" s="30">
        <v>16</v>
      </c>
      <c r="E45" s="30">
        <v>0</v>
      </c>
      <c r="F45" s="31">
        <f t="shared" si="0"/>
        <v>0</v>
      </c>
      <c r="G45" s="26">
        <f t="shared" si="6"/>
        <v>0</v>
      </c>
    </row>
    <row r="46" spans="1:7" s="1" customFormat="1" ht="63" x14ac:dyDescent="0.25">
      <c r="A46" s="39" t="s">
        <v>259</v>
      </c>
      <c r="B46" s="138" t="s">
        <v>260</v>
      </c>
      <c r="C46" s="114">
        <v>20</v>
      </c>
      <c r="D46" s="30">
        <v>0</v>
      </c>
      <c r="E46" s="30">
        <v>0</v>
      </c>
      <c r="F46" s="31">
        <f t="shared" si="0"/>
        <v>0</v>
      </c>
      <c r="G46" s="26">
        <f t="shared" si="6"/>
        <v>0</v>
      </c>
    </row>
    <row r="47" spans="1:7" s="1" customFormat="1" ht="78.75" x14ac:dyDescent="0.25">
      <c r="A47" s="39" t="s">
        <v>84</v>
      </c>
      <c r="B47" s="40" t="s">
        <v>85</v>
      </c>
      <c r="C47" s="30">
        <v>225</v>
      </c>
      <c r="D47" s="30">
        <v>35</v>
      </c>
      <c r="E47" s="30">
        <v>0.5</v>
      </c>
      <c r="F47" s="31">
        <f t="shared" si="0"/>
        <v>0.22222222222222221</v>
      </c>
      <c r="G47" s="26">
        <f t="shared" si="6"/>
        <v>1.4285714285714286</v>
      </c>
    </row>
    <row r="48" spans="1:7" s="1" customFormat="1" ht="94.5" x14ac:dyDescent="0.25">
      <c r="A48" s="39" t="s">
        <v>86</v>
      </c>
      <c r="B48" s="40" t="s">
        <v>87</v>
      </c>
      <c r="C48" s="30">
        <v>50</v>
      </c>
      <c r="D48" s="30">
        <v>5</v>
      </c>
      <c r="E48" s="30">
        <v>0</v>
      </c>
      <c r="F48" s="31">
        <f t="shared" si="0"/>
        <v>0</v>
      </c>
      <c r="G48" s="26">
        <f t="shared" si="6"/>
        <v>0</v>
      </c>
    </row>
    <row r="49" spans="1:7" s="1" customFormat="1" ht="78.75" x14ac:dyDescent="0.25">
      <c r="A49" s="39" t="s">
        <v>88</v>
      </c>
      <c r="B49" s="40" t="s">
        <v>89</v>
      </c>
      <c r="C49" s="30">
        <v>50</v>
      </c>
      <c r="D49" s="30">
        <v>9</v>
      </c>
      <c r="E49" s="30">
        <v>0</v>
      </c>
      <c r="F49" s="31">
        <f t="shared" si="0"/>
        <v>0</v>
      </c>
      <c r="G49" s="26">
        <f t="shared" si="6"/>
        <v>0</v>
      </c>
    </row>
    <row r="50" spans="1:7" s="1" customFormat="1" ht="63" x14ac:dyDescent="0.25">
      <c r="A50" s="39" t="s">
        <v>90</v>
      </c>
      <c r="B50" s="40" t="s">
        <v>91</v>
      </c>
      <c r="C50" s="30">
        <v>180</v>
      </c>
      <c r="D50" s="30">
        <v>19</v>
      </c>
      <c r="E50" s="30">
        <v>1</v>
      </c>
      <c r="F50" s="31">
        <f t="shared" si="0"/>
        <v>0.55555555555555558</v>
      </c>
      <c r="G50" s="26">
        <f t="shared" si="6"/>
        <v>5.2631578947368416</v>
      </c>
    </row>
    <row r="51" spans="1:7" s="1" customFormat="1" ht="78.75" x14ac:dyDescent="0.25">
      <c r="A51" s="39" t="s">
        <v>92</v>
      </c>
      <c r="B51" s="40" t="s">
        <v>93</v>
      </c>
      <c r="C51" s="30">
        <v>1446.4</v>
      </c>
      <c r="D51" s="30">
        <v>217</v>
      </c>
      <c r="E51" s="30">
        <v>25.9</v>
      </c>
      <c r="F51" s="31">
        <f t="shared" si="0"/>
        <v>1.7906526548672566</v>
      </c>
      <c r="G51" s="26">
        <f t="shared" si="6"/>
        <v>11.935483870967742</v>
      </c>
    </row>
    <row r="52" spans="1:7" s="1" customFormat="1" ht="47.25" x14ac:dyDescent="0.25">
      <c r="A52" s="39" t="s">
        <v>94</v>
      </c>
      <c r="B52" s="41" t="s">
        <v>95</v>
      </c>
      <c r="C52" s="30">
        <v>102.3</v>
      </c>
      <c r="D52" s="30">
        <v>8.5</v>
      </c>
      <c r="E52" s="30">
        <v>0</v>
      </c>
      <c r="F52" s="31">
        <f t="shared" si="0"/>
        <v>0</v>
      </c>
      <c r="G52" s="26">
        <f t="shared" si="6"/>
        <v>0</v>
      </c>
    </row>
    <row r="53" spans="1:7" s="1" customFormat="1" ht="47.25" x14ac:dyDescent="0.25">
      <c r="A53" s="39" t="s">
        <v>96</v>
      </c>
      <c r="B53" s="41" t="s">
        <v>97</v>
      </c>
      <c r="C53" s="30">
        <v>1903.3</v>
      </c>
      <c r="D53" s="30">
        <v>20</v>
      </c>
      <c r="E53" s="30">
        <v>37.799999999999997</v>
      </c>
      <c r="F53" s="31">
        <f t="shared" si="0"/>
        <v>1.9860242736300109</v>
      </c>
      <c r="G53" s="26">
        <f t="shared" si="6"/>
        <v>189</v>
      </c>
    </row>
    <row r="54" spans="1:7" s="1" customFormat="1" ht="78.75" x14ac:dyDescent="0.25">
      <c r="A54" s="39" t="s">
        <v>253</v>
      </c>
      <c r="B54" s="42" t="s">
        <v>254</v>
      </c>
      <c r="C54" s="30"/>
      <c r="D54" s="30"/>
      <c r="E54" s="30">
        <v>-0.8</v>
      </c>
      <c r="F54" s="31">
        <f t="shared" si="0"/>
        <v>0</v>
      </c>
      <c r="G54" s="26">
        <f t="shared" si="6"/>
        <v>0</v>
      </c>
    </row>
    <row r="55" spans="1:7" s="1" customFormat="1" ht="78.75" x14ac:dyDescent="0.25">
      <c r="A55" s="39" t="s">
        <v>98</v>
      </c>
      <c r="B55" s="42" t="s">
        <v>99</v>
      </c>
      <c r="C55" s="30">
        <v>46</v>
      </c>
      <c r="D55" s="30"/>
      <c r="E55" s="30">
        <v>6.4</v>
      </c>
      <c r="F55" s="31">
        <f t="shared" si="0"/>
        <v>13.913043478260869</v>
      </c>
      <c r="G55" s="26">
        <f t="shared" si="6"/>
        <v>0</v>
      </c>
    </row>
    <row r="56" spans="1:7" s="1" customFormat="1" ht="94.5" x14ac:dyDescent="0.25">
      <c r="A56" s="43" t="s">
        <v>100</v>
      </c>
      <c r="B56" s="44" t="s">
        <v>101</v>
      </c>
      <c r="C56" s="30">
        <v>344.2</v>
      </c>
      <c r="D56" s="30">
        <v>72.099999999999994</v>
      </c>
      <c r="E56" s="30">
        <v>2.6</v>
      </c>
      <c r="F56" s="31">
        <f t="shared" si="0"/>
        <v>0.75537478210342823</v>
      </c>
      <c r="G56" s="26">
        <f t="shared" si="6"/>
        <v>3.6061026352288494</v>
      </c>
    </row>
    <row r="57" spans="1:7" x14ac:dyDescent="0.25">
      <c r="A57" s="123" t="s">
        <v>102</v>
      </c>
      <c r="B57" s="124" t="s">
        <v>103</v>
      </c>
      <c r="C57" s="125">
        <f>SUM(C58:C60)</f>
        <v>430.2</v>
      </c>
      <c r="D57" s="125">
        <f>SUM(D58:D60)</f>
        <v>423.7</v>
      </c>
      <c r="E57" s="125">
        <f>SUM(E58:E60)</f>
        <v>2.4</v>
      </c>
      <c r="F57" s="121">
        <f>IF(C57&gt;0,E57/C57*100,0)</f>
        <v>0.55788005578800559</v>
      </c>
      <c r="G57" s="122">
        <f t="shared" ref="G57:G68" si="7">IF(D57&gt;0,E57/D57*100,0)</f>
        <v>0.56643851781921173</v>
      </c>
    </row>
    <row r="58" spans="1:7" x14ac:dyDescent="0.25">
      <c r="A58" s="28" t="s">
        <v>104</v>
      </c>
      <c r="B58" s="29" t="s">
        <v>105</v>
      </c>
      <c r="C58" s="34"/>
      <c r="D58" s="34"/>
      <c r="E58" s="30">
        <v>0.3</v>
      </c>
      <c r="F58" s="31">
        <f t="shared" ref="F58:F68" si="8">IF(C58&gt;0,E58/C58*100,0)</f>
        <v>0</v>
      </c>
      <c r="G58" s="26">
        <f t="shared" si="7"/>
        <v>0</v>
      </c>
    </row>
    <row r="59" spans="1:7" x14ac:dyDescent="0.25">
      <c r="A59" s="28" t="s">
        <v>106</v>
      </c>
      <c r="B59" s="29" t="s">
        <v>107</v>
      </c>
      <c r="C59" s="30">
        <v>8.6999999999999993</v>
      </c>
      <c r="D59" s="30">
        <v>2.2000000000000002</v>
      </c>
      <c r="E59" s="30">
        <v>2.1</v>
      </c>
      <c r="F59" s="31">
        <f t="shared" si="8"/>
        <v>24.137931034482762</v>
      </c>
      <c r="G59" s="26">
        <f t="shared" si="7"/>
        <v>95.454545454545453</v>
      </c>
    </row>
    <row r="60" spans="1:7" x14ac:dyDescent="0.25">
      <c r="A60" s="45" t="s">
        <v>108</v>
      </c>
      <c r="B60" s="46" t="s">
        <v>109</v>
      </c>
      <c r="C60" s="47">
        <v>421.5</v>
      </c>
      <c r="D60" s="47">
        <v>421.5</v>
      </c>
      <c r="E60" s="47">
        <v>0</v>
      </c>
      <c r="F60" s="31">
        <f>IF(C60&gt;0,E60/C60*100,0)</f>
        <v>0</v>
      </c>
      <c r="G60" s="26">
        <f t="shared" si="7"/>
        <v>0</v>
      </c>
    </row>
    <row r="61" spans="1:7" s="38" customFormat="1" x14ac:dyDescent="0.25">
      <c r="A61" s="126" t="s">
        <v>110</v>
      </c>
      <c r="B61" s="127" t="s">
        <v>111</v>
      </c>
      <c r="C61" s="128">
        <f>C62+C67+C69+C68</f>
        <v>2373237.5000000005</v>
      </c>
      <c r="D61" s="128">
        <f>D62+D67+D69+D68</f>
        <v>638457.1</v>
      </c>
      <c r="E61" s="128">
        <f>E62+E67+E69+E68</f>
        <v>136559.40000000002</v>
      </c>
      <c r="F61" s="128">
        <f t="shared" si="8"/>
        <v>5.7541396510041665</v>
      </c>
      <c r="G61" s="128">
        <f t="shared" si="7"/>
        <v>21.388970378745888</v>
      </c>
    </row>
    <row r="62" spans="1:7" ht="31.5" x14ac:dyDescent="0.25">
      <c r="A62" s="48" t="s">
        <v>112</v>
      </c>
      <c r="B62" s="49" t="s">
        <v>113</v>
      </c>
      <c r="C62" s="50">
        <f>SUM(C63:C66)</f>
        <v>2375764.3000000003</v>
      </c>
      <c r="D62" s="50">
        <f>SUM(D63:D66)</f>
        <v>640983.9</v>
      </c>
      <c r="E62" s="50">
        <f>SUM(E63:E66)</f>
        <v>140903.70000000001</v>
      </c>
      <c r="F62" s="51">
        <f t="shared" si="8"/>
        <v>5.9308787492092545</v>
      </c>
      <c r="G62" s="50">
        <f t="shared" si="7"/>
        <v>21.98240860651882</v>
      </c>
    </row>
    <row r="63" spans="1:7" x14ac:dyDescent="0.25">
      <c r="A63" s="36" t="s">
        <v>114</v>
      </c>
      <c r="B63" s="52" t="s">
        <v>115</v>
      </c>
      <c r="C63" s="31">
        <v>530194.9</v>
      </c>
      <c r="D63" s="31">
        <v>125921.3</v>
      </c>
      <c r="E63" s="31">
        <v>41973.7</v>
      </c>
      <c r="F63" s="51">
        <f t="shared" si="8"/>
        <v>7.9166547999612966</v>
      </c>
      <c r="G63" s="50">
        <f t="shared" si="7"/>
        <v>33.333280390211975</v>
      </c>
    </row>
    <row r="64" spans="1:7" ht="31.5" x14ac:dyDescent="0.25">
      <c r="A64" s="36" t="s">
        <v>116</v>
      </c>
      <c r="B64" s="52" t="s">
        <v>117</v>
      </c>
      <c r="C64" s="31">
        <v>550648.69999999995</v>
      </c>
      <c r="D64" s="31">
        <v>194251.4</v>
      </c>
      <c r="E64" s="31">
        <v>0</v>
      </c>
      <c r="F64" s="51">
        <f t="shared" si="8"/>
        <v>0</v>
      </c>
      <c r="G64" s="50">
        <f t="shared" si="7"/>
        <v>0</v>
      </c>
    </row>
    <row r="65" spans="1:7" x14ac:dyDescent="0.25">
      <c r="A65" s="36" t="s">
        <v>118</v>
      </c>
      <c r="B65" s="52" t="s">
        <v>119</v>
      </c>
      <c r="C65" s="31">
        <v>1278208.5</v>
      </c>
      <c r="D65" s="31">
        <v>316666.09999999998</v>
      </c>
      <c r="E65" s="31">
        <v>98930</v>
      </c>
      <c r="F65" s="51">
        <f t="shared" si="8"/>
        <v>7.7397388610700055</v>
      </c>
      <c r="G65" s="50">
        <f t="shared" si="7"/>
        <v>31.241108536720542</v>
      </c>
    </row>
    <row r="66" spans="1:7" x14ac:dyDescent="0.25">
      <c r="A66" s="36" t="s">
        <v>250</v>
      </c>
      <c r="B66" s="37" t="s">
        <v>120</v>
      </c>
      <c r="C66" s="31">
        <v>16712.2</v>
      </c>
      <c r="D66" s="31">
        <v>4145.1000000000004</v>
      </c>
      <c r="E66" s="31">
        <v>0</v>
      </c>
      <c r="F66" s="51">
        <f t="shared" si="8"/>
        <v>0</v>
      </c>
      <c r="G66" s="50">
        <f t="shared" si="7"/>
        <v>0</v>
      </c>
    </row>
    <row r="67" spans="1:7" x14ac:dyDescent="0.25">
      <c r="A67" s="24" t="s">
        <v>251</v>
      </c>
      <c r="B67" s="25" t="s">
        <v>121</v>
      </c>
      <c r="C67" s="26">
        <v>3477.2</v>
      </c>
      <c r="D67" s="26">
        <v>3477.2</v>
      </c>
      <c r="E67" s="26">
        <v>1659.7</v>
      </c>
      <c r="F67" s="31">
        <f t="shared" si="8"/>
        <v>47.730932934545038</v>
      </c>
      <c r="G67" s="50">
        <f t="shared" si="7"/>
        <v>47.730932934545038</v>
      </c>
    </row>
    <row r="68" spans="1:7" ht="63" x14ac:dyDescent="0.25">
      <c r="A68" s="53" t="s">
        <v>122</v>
      </c>
      <c r="B68" s="54" t="s">
        <v>123</v>
      </c>
      <c r="C68" s="55">
        <v>0</v>
      </c>
      <c r="D68" s="55">
        <v>0</v>
      </c>
      <c r="E68" s="55">
        <v>0</v>
      </c>
      <c r="F68" s="55">
        <f t="shared" si="8"/>
        <v>0</v>
      </c>
      <c r="G68" s="55">
        <f t="shared" si="7"/>
        <v>0</v>
      </c>
    </row>
    <row r="69" spans="1:7" ht="47.25" x14ac:dyDescent="0.25">
      <c r="A69" s="56" t="s">
        <v>124</v>
      </c>
      <c r="B69" s="54" t="s">
        <v>125</v>
      </c>
      <c r="C69" s="57">
        <v>-6004</v>
      </c>
      <c r="D69" s="57">
        <v>-6004</v>
      </c>
      <c r="E69" s="57">
        <v>-6004</v>
      </c>
      <c r="F69" s="57">
        <v>100</v>
      </c>
      <c r="G69" s="57">
        <v>100</v>
      </c>
    </row>
    <row r="70" spans="1:7" x14ac:dyDescent="0.25">
      <c r="A70" s="58" t="s">
        <v>126</v>
      </c>
      <c r="B70" s="59"/>
      <c r="C70" s="60">
        <f>C7+C61</f>
        <v>3689128.0000000005</v>
      </c>
      <c r="D70" s="60">
        <f>D7+D61</f>
        <v>836334.9</v>
      </c>
      <c r="E70" s="60">
        <f>E7+E61</f>
        <v>181363.80000000002</v>
      </c>
      <c r="F70" s="60">
        <f>IF(C70&gt;0,E70/C70*100,0)</f>
        <v>4.9161698916383489</v>
      </c>
      <c r="G70" s="61">
        <f t="shared" ref="G70:G131" si="9">IF(D70&gt;0,E70/D70*100,0)</f>
        <v>21.685547261031438</v>
      </c>
    </row>
    <row r="71" spans="1:7" x14ac:dyDescent="0.25">
      <c r="A71" s="62"/>
      <c r="B71" s="63"/>
      <c r="C71" s="64"/>
      <c r="D71" s="64"/>
      <c r="E71" s="64"/>
      <c r="F71" s="65"/>
      <c r="G71" s="50">
        <f t="shared" si="9"/>
        <v>0</v>
      </c>
    </row>
    <row r="72" spans="1:7" x14ac:dyDescent="0.25">
      <c r="A72" s="66"/>
      <c r="B72" s="67" t="s">
        <v>127</v>
      </c>
      <c r="C72" s="27"/>
      <c r="D72" s="27"/>
      <c r="E72" s="27"/>
      <c r="F72" s="68"/>
      <c r="G72" s="50">
        <f t="shared" si="9"/>
        <v>0</v>
      </c>
    </row>
    <row r="73" spans="1:7" x14ac:dyDescent="0.25">
      <c r="A73" s="69" t="s">
        <v>128</v>
      </c>
      <c r="B73" s="70" t="s">
        <v>129</v>
      </c>
      <c r="C73" s="135">
        <f>SUM(C74:C81)</f>
        <v>323645.5</v>
      </c>
      <c r="D73" s="71">
        <v>55146</v>
      </c>
      <c r="E73" s="71">
        <v>10421.700000000001</v>
      </c>
      <c r="F73" s="72">
        <f t="shared" ref="F73:F134" si="10">IF(C73&gt;0,E73/C73*100,0)</f>
        <v>3.2200972978150477</v>
      </c>
      <c r="G73" s="23">
        <f t="shared" si="9"/>
        <v>18.8983788488739</v>
      </c>
    </row>
    <row r="74" spans="1:7" ht="31.5" x14ac:dyDescent="0.25">
      <c r="A74" s="73" t="s">
        <v>130</v>
      </c>
      <c r="B74" s="74" t="s">
        <v>131</v>
      </c>
      <c r="C74" s="75">
        <v>3412.5</v>
      </c>
      <c r="D74" s="75">
        <v>1026</v>
      </c>
      <c r="E74" s="27">
        <v>184.1</v>
      </c>
      <c r="F74" s="68">
        <f t="shared" si="10"/>
        <v>5.3948717948717944</v>
      </c>
      <c r="G74" s="50">
        <f t="shared" si="9"/>
        <v>17.943469785575047</v>
      </c>
    </row>
    <row r="75" spans="1:7" ht="47.25" x14ac:dyDescent="0.25">
      <c r="A75" s="73" t="s">
        <v>132</v>
      </c>
      <c r="B75" s="74" t="s">
        <v>133</v>
      </c>
      <c r="C75" s="75">
        <v>4686.6000000000004</v>
      </c>
      <c r="D75" s="75">
        <v>1413.7</v>
      </c>
      <c r="E75" s="27">
        <v>369.5</v>
      </c>
      <c r="F75" s="68">
        <f t="shared" si="10"/>
        <v>7.8841804293090929</v>
      </c>
      <c r="G75" s="50">
        <f t="shared" si="9"/>
        <v>26.13708707646601</v>
      </c>
    </row>
    <row r="76" spans="1:7" ht="31.5" x14ac:dyDescent="0.25">
      <c r="A76" s="73" t="s">
        <v>134</v>
      </c>
      <c r="B76" s="74" t="s">
        <v>135</v>
      </c>
      <c r="C76" s="75">
        <v>134996.29999999999</v>
      </c>
      <c r="D76" s="75">
        <v>22471</v>
      </c>
      <c r="E76" s="76">
        <v>4216.5</v>
      </c>
      <c r="F76" s="68">
        <f t="shared" si="10"/>
        <v>3.1234189381486752</v>
      </c>
      <c r="G76" s="50">
        <f t="shared" si="9"/>
        <v>18.764184949490453</v>
      </c>
    </row>
    <row r="77" spans="1:7" x14ac:dyDescent="0.25">
      <c r="A77" s="73" t="s">
        <v>136</v>
      </c>
      <c r="B77" s="74" t="s">
        <v>137</v>
      </c>
      <c r="C77" s="75">
        <v>137.4</v>
      </c>
      <c r="D77" s="75">
        <v>137.4</v>
      </c>
      <c r="E77" s="27">
        <v>0</v>
      </c>
      <c r="F77" s="68">
        <f t="shared" si="10"/>
        <v>0</v>
      </c>
      <c r="G77" s="50">
        <f t="shared" si="9"/>
        <v>0</v>
      </c>
    </row>
    <row r="78" spans="1:7" ht="31.5" x14ac:dyDescent="0.25">
      <c r="A78" s="73" t="s">
        <v>138</v>
      </c>
      <c r="B78" s="74" t="s">
        <v>139</v>
      </c>
      <c r="C78" s="75">
        <v>26335.1</v>
      </c>
      <c r="D78" s="75">
        <v>6084.4</v>
      </c>
      <c r="E78" s="27">
        <v>1301.0999999999999</v>
      </c>
      <c r="F78" s="68">
        <f t="shared" si="10"/>
        <v>4.9405546210190963</v>
      </c>
      <c r="G78" s="50">
        <f t="shared" si="9"/>
        <v>21.384195647886397</v>
      </c>
    </row>
    <row r="79" spans="1:7" x14ac:dyDescent="0.25">
      <c r="A79" s="73" t="s">
        <v>140</v>
      </c>
      <c r="B79" s="74" t="s">
        <v>141</v>
      </c>
      <c r="C79" s="75"/>
      <c r="D79" s="75"/>
      <c r="E79" s="27"/>
      <c r="F79" s="68">
        <f t="shared" si="10"/>
        <v>0</v>
      </c>
      <c r="G79" s="50">
        <f t="shared" si="9"/>
        <v>0</v>
      </c>
    </row>
    <row r="80" spans="1:7" x14ac:dyDescent="0.25">
      <c r="A80" s="73" t="s">
        <v>142</v>
      </c>
      <c r="B80" s="74" t="s">
        <v>143</v>
      </c>
      <c r="C80" s="75">
        <v>59578.1</v>
      </c>
      <c r="D80" s="75"/>
      <c r="E80" s="27">
        <v>0</v>
      </c>
      <c r="F80" s="68">
        <f t="shared" si="10"/>
        <v>0</v>
      </c>
      <c r="G80" s="50">
        <f t="shared" si="9"/>
        <v>0</v>
      </c>
    </row>
    <row r="81" spans="1:7" x14ac:dyDescent="0.25">
      <c r="A81" s="73" t="s">
        <v>144</v>
      </c>
      <c r="B81" s="74" t="s">
        <v>145</v>
      </c>
      <c r="C81" s="75">
        <v>94499.5</v>
      </c>
      <c r="D81" s="75">
        <v>24013.5</v>
      </c>
      <c r="E81" s="27">
        <v>4350.3999999999996</v>
      </c>
      <c r="F81" s="68">
        <f t="shared" si="10"/>
        <v>4.6036222413875203</v>
      </c>
      <c r="G81" s="50">
        <f t="shared" si="9"/>
        <v>18.116476148832948</v>
      </c>
    </row>
    <row r="82" spans="1:7" x14ac:dyDescent="0.25">
      <c r="A82" s="69" t="s">
        <v>146</v>
      </c>
      <c r="B82" s="70" t="s">
        <v>147</v>
      </c>
      <c r="C82" s="71">
        <f>SUM(C83)</f>
        <v>2907.8</v>
      </c>
      <c r="D82" s="71">
        <f>SUM(D83)</f>
        <v>727</v>
      </c>
      <c r="E82" s="71">
        <f>SUM(E83)</f>
        <v>73.7</v>
      </c>
      <c r="F82" s="72">
        <f t="shared" si="10"/>
        <v>2.5345622119815667</v>
      </c>
      <c r="G82" s="23">
        <f t="shared" si="9"/>
        <v>10.137551581843192</v>
      </c>
    </row>
    <row r="83" spans="1:7" x14ac:dyDescent="0.25">
      <c r="A83" s="77" t="s">
        <v>148</v>
      </c>
      <c r="B83" s="78" t="s">
        <v>149</v>
      </c>
      <c r="C83" s="75">
        <v>2907.8</v>
      </c>
      <c r="D83" s="75">
        <v>727</v>
      </c>
      <c r="E83" s="27">
        <v>73.7</v>
      </c>
      <c r="F83" s="68">
        <f t="shared" si="10"/>
        <v>2.5345622119815667</v>
      </c>
      <c r="G83" s="50">
        <f t="shared" si="9"/>
        <v>10.137551581843192</v>
      </c>
    </row>
    <row r="84" spans="1:7" ht="31.5" x14ac:dyDescent="0.25">
      <c r="A84" s="69" t="s">
        <v>150</v>
      </c>
      <c r="B84" s="70" t="s">
        <v>151</v>
      </c>
      <c r="C84" s="71">
        <f>SUM(C85:C87)</f>
        <v>69298</v>
      </c>
      <c r="D84" s="71">
        <f>SUM(D85:D87)</f>
        <v>17831.3</v>
      </c>
      <c r="E84" s="71">
        <f>SUM(E85:E87)</f>
        <v>2885.4</v>
      </c>
      <c r="F84" s="72">
        <f t="shared" si="10"/>
        <v>4.1637565297699792</v>
      </c>
      <c r="G84" s="23">
        <f t="shared" si="9"/>
        <v>16.181658095595946</v>
      </c>
    </row>
    <row r="85" spans="1:7" x14ac:dyDescent="0.25">
      <c r="A85" s="73" t="s">
        <v>152</v>
      </c>
      <c r="B85" s="74" t="s">
        <v>153</v>
      </c>
      <c r="C85" s="75"/>
      <c r="D85" s="75"/>
      <c r="E85" s="27"/>
      <c r="F85" s="68">
        <f t="shared" si="10"/>
        <v>0</v>
      </c>
      <c r="G85" s="50">
        <f t="shared" si="9"/>
        <v>0</v>
      </c>
    </row>
    <row r="86" spans="1:7" x14ac:dyDescent="0.25">
      <c r="A86" s="73" t="s">
        <v>154</v>
      </c>
      <c r="B86" s="74" t="s">
        <v>155</v>
      </c>
      <c r="C86" s="75"/>
      <c r="D86" s="75"/>
      <c r="E86" s="27"/>
      <c r="F86" s="68">
        <f t="shared" si="10"/>
        <v>0</v>
      </c>
      <c r="G86" s="50">
        <f t="shared" si="9"/>
        <v>0</v>
      </c>
    </row>
    <row r="87" spans="1:7" ht="31.5" x14ac:dyDescent="0.25">
      <c r="A87" s="73" t="s">
        <v>156</v>
      </c>
      <c r="B87" s="74" t="s">
        <v>157</v>
      </c>
      <c r="C87" s="75">
        <v>69298</v>
      </c>
      <c r="D87" s="75">
        <v>17831.3</v>
      </c>
      <c r="E87" s="27">
        <v>2885.4</v>
      </c>
      <c r="F87" s="68">
        <f t="shared" si="10"/>
        <v>4.1637565297699792</v>
      </c>
      <c r="G87" s="50">
        <f t="shared" si="9"/>
        <v>16.181658095595946</v>
      </c>
    </row>
    <row r="88" spans="1:7" x14ac:dyDescent="0.25">
      <c r="A88" s="69" t="s">
        <v>158</v>
      </c>
      <c r="B88" s="70" t="s">
        <v>159</v>
      </c>
      <c r="C88" s="71">
        <f>SUM(C89,C90,C91,C92,C93,C94,C95)</f>
        <v>171782.19999999998</v>
      </c>
      <c r="D88" s="71">
        <f t="shared" ref="D88:E88" si="11">SUM(D89,D90,D91,D92,D93,D94,D95)</f>
        <v>28058.6</v>
      </c>
      <c r="E88" s="71">
        <f t="shared" si="11"/>
        <v>14935.5</v>
      </c>
      <c r="F88" s="72">
        <f t="shared" si="10"/>
        <v>8.6944398197252113</v>
      </c>
      <c r="G88" s="23">
        <f t="shared" si="9"/>
        <v>53.22966933489198</v>
      </c>
    </row>
    <row r="89" spans="1:7" x14ac:dyDescent="0.25">
      <c r="A89" s="73" t="s">
        <v>160</v>
      </c>
      <c r="B89" s="74" t="s">
        <v>161</v>
      </c>
      <c r="C89" s="75">
        <v>2132.1</v>
      </c>
      <c r="D89" s="75"/>
      <c r="E89" s="27">
        <v>0</v>
      </c>
      <c r="F89" s="68">
        <f t="shared" si="10"/>
        <v>0</v>
      </c>
      <c r="G89" s="50">
        <f t="shared" si="9"/>
        <v>0</v>
      </c>
    </row>
    <row r="90" spans="1:7" x14ac:dyDescent="0.25">
      <c r="A90" s="73" t="s">
        <v>162</v>
      </c>
      <c r="B90" s="74" t="s">
        <v>163</v>
      </c>
      <c r="C90" s="75"/>
      <c r="D90" s="75"/>
      <c r="E90" s="27"/>
      <c r="F90" s="68">
        <f t="shared" si="10"/>
        <v>0</v>
      </c>
      <c r="G90" s="50">
        <f t="shared" si="9"/>
        <v>0</v>
      </c>
    </row>
    <row r="91" spans="1:7" x14ac:dyDescent="0.25">
      <c r="A91" s="73" t="s">
        <v>164</v>
      </c>
      <c r="B91" s="74" t="s">
        <v>165</v>
      </c>
      <c r="C91" s="75">
        <v>12976</v>
      </c>
      <c r="D91" s="75">
        <v>2917.5</v>
      </c>
      <c r="E91" s="27">
        <v>466.5</v>
      </c>
      <c r="F91" s="68">
        <f t="shared" si="10"/>
        <v>3.5950986436498149</v>
      </c>
      <c r="G91" s="50">
        <f t="shared" si="9"/>
        <v>15.989717223650384</v>
      </c>
    </row>
    <row r="92" spans="1:7" x14ac:dyDescent="0.25">
      <c r="A92" s="73" t="s">
        <v>166</v>
      </c>
      <c r="B92" s="74" t="s">
        <v>167</v>
      </c>
      <c r="C92" s="75"/>
      <c r="D92" s="75"/>
      <c r="E92" s="27"/>
      <c r="F92" s="68">
        <f t="shared" si="10"/>
        <v>0</v>
      </c>
      <c r="G92" s="50">
        <f t="shared" si="9"/>
        <v>0</v>
      </c>
    </row>
    <row r="93" spans="1:7" x14ac:dyDescent="0.25">
      <c r="A93" s="73" t="s">
        <v>168</v>
      </c>
      <c r="B93" s="74" t="s">
        <v>169</v>
      </c>
      <c r="C93" s="75">
        <v>129140.8</v>
      </c>
      <c r="D93" s="75">
        <v>16770.599999999999</v>
      </c>
      <c r="E93" s="27">
        <v>13157.8</v>
      </c>
      <c r="F93" s="68">
        <f t="shared" si="10"/>
        <v>10.188724245164966</v>
      </c>
      <c r="G93" s="50">
        <f t="shared" si="9"/>
        <v>78.457538788117304</v>
      </c>
    </row>
    <row r="94" spans="1:7" x14ac:dyDescent="0.25">
      <c r="A94" s="73" t="s">
        <v>170</v>
      </c>
      <c r="B94" s="74" t="s">
        <v>171</v>
      </c>
      <c r="C94" s="75">
        <v>5365.8</v>
      </c>
      <c r="D94" s="75">
        <v>2901.1</v>
      </c>
      <c r="E94" s="27">
        <v>228.7</v>
      </c>
      <c r="F94" s="68">
        <f t="shared" si="10"/>
        <v>4.2621789854262175</v>
      </c>
      <c r="G94" s="50">
        <f t="shared" si="9"/>
        <v>7.8832167109027615</v>
      </c>
    </row>
    <row r="95" spans="1:7" x14ac:dyDescent="0.25">
      <c r="A95" s="73" t="s">
        <v>172</v>
      </c>
      <c r="B95" s="74" t="s">
        <v>173</v>
      </c>
      <c r="C95" s="75">
        <v>22167.5</v>
      </c>
      <c r="D95" s="75">
        <v>5469.4</v>
      </c>
      <c r="E95" s="27">
        <v>1082.5</v>
      </c>
      <c r="F95" s="68">
        <f t="shared" si="10"/>
        <v>4.8832750648471857</v>
      </c>
      <c r="G95" s="50">
        <f t="shared" si="9"/>
        <v>19.791933301641862</v>
      </c>
    </row>
    <row r="96" spans="1:7" x14ac:dyDescent="0.25">
      <c r="A96" s="69" t="s">
        <v>174</v>
      </c>
      <c r="B96" s="70" t="s">
        <v>175</v>
      </c>
      <c r="C96" s="71">
        <f>SUM(C97:C100)</f>
        <v>759649.8</v>
      </c>
      <c r="D96" s="71">
        <f>SUM(D97:D100)</f>
        <v>284022.59999999998</v>
      </c>
      <c r="E96" s="71">
        <v>64936.9</v>
      </c>
      <c r="F96" s="72">
        <f t="shared" si="10"/>
        <v>8.5482678992346219</v>
      </c>
      <c r="G96" s="23">
        <f t="shared" si="9"/>
        <v>22.863286231447784</v>
      </c>
    </row>
    <row r="97" spans="1:7" x14ac:dyDescent="0.25">
      <c r="A97" s="73" t="s">
        <v>176</v>
      </c>
      <c r="B97" s="74" t="s">
        <v>177</v>
      </c>
      <c r="C97" s="75">
        <v>10220.200000000001</v>
      </c>
      <c r="D97" s="75">
        <v>1707.4</v>
      </c>
      <c r="E97" s="27">
        <v>557.79999999999995</v>
      </c>
      <c r="F97" s="68">
        <f t="shared" si="10"/>
        <v>5.457818829377115</v>
      </c>
      <c r="G97" s="50">
        <f t="shared" si="9"/>
        <v>32.669556050134702</v>
      </c>
    </row>
    <row r="98" spans="1:7" x14ac:dyDescent="0.25">
      <c r="A98" s="73" t="s">
        <v>178</v>
      </c>
      <c r="B98" s="74" t="s">
        <v>179</v>
      </c>
      <c r="C98" s="27">
        <v>327503</v>
      </c>
      <c r="D98" s="27">
        <v>143054.79999999999</v>
      </c>
      <c r="E98" s="27">
        <v>57840.5</v>
      </c>
      <c r="F98" s="68">
        <f t="shared" si="10"/>
        <v>17.661059593347236</v>
      </c>
      <c r="G98" s="50">
        <f t="shared" si="9"/>
        <v>40.432407720677674</v>
      </c>
    </row>
    <row r="99" spans="1:7" x14ac:dyDescent="0.25">
      <c r="A99" s="73" t="s">
        <v>180</v>
      </c>
      <c r="B99" s="74" t="s">
        <v>181</v>
      </c>
      <c r="C99" s="76">
        <v>209333.6</v>
      </c>
      <c r="D99" s="76">
        <v>42716.9</v>
      </c>
      <c r="E99" s="27">
        <v>5513</v>
      </c>
      <c r="F99" s="68">
        <f t="shared" si="10"/>
        <v>2.6335953712160873</v>
      </c>
      <c r="G99" s="50">
        <f t="shared" si="9"/>
        <v>12.905899070391344</v>
      </c>
    </row>
    <row r="100" spans="1:7" x14ac:dyDescent="0.25">
      <c r="A100" s="73" t="s">
        <v>182</v>
      </c>
      <c r="B100" s="74" t="s">
        <v>183</v>
      </c>
      <c r="C100" s="79">
        <v>212593</v>
      </c>
      <c r="D100" s="79">
        <v>96543.5</v>
      </c>
      <c r="E100" s="27">
        <v>1025.5</v>
      </c>
      <c r="F100" s="68">
        <f t="shared" si="10"/>
        <v>0.48237712436439584</v>
      </c>
      <c r="G100" s="50">
        <f t="shared" si="9"/>
        <v>1.062215477996965</v>
      </c>
    </row>
    <row r="101" spans="1:7" x14ac:dyDescent="0.25">
      <c r="A101" s="69" t="s">
        <v>184</v>
      </c>
      <c r="B101" s="70" t="s">
        <v>185</v>
      </c>
      <c r="C101" s="80">
        <f>SUM(C102:C103)</f>
        <v>0</v>
      </c>
      <c r="D101" s="80">
        <f>SUM(D102:D103)</f>
        <v>0</v>
      </c>
      <c r="E101" s="80">
        <f>SUM(E102:E103)</f>
        <v>0</v>
      </c>
      <c r="F101" s="81">
        <f t="shared" si="10"/>
        <v>0</v>
      </c>
      <c r="G101" s="23">
        <f t="shared" si="9"/>
        <v>0</v>
      </c>
    </row>
    <row r="102" spans="1:7" x14ac:dyDescent="0.25">
      <c r="A102" s="77" t="s">
        <v>186</v>
      </c>
      <c r="B102" s="78" t="s">
        <v>187</v>
      </c>
      <c r="C102" s="79"/>
      <c r="D102" s="79"/>
      <c r="E102" s="76"/>
      <c r="F102" s="82">
        <f t="shared" si="10"/>
        <v>0</v>
      </c>
      <c r="G102" s="50">
        <f t="shared" si="9"/>
        <v>0</v>
      </c>
    </row>
    <row r="103" spans="1:7" x14ac:dyDescent="0.25">
      <c r="A103" s="77" t="s">
        <v>188</v>
      </c>
      <c r="B103" s="78" t="s">
        <v>189</v>
      </c>
      <c r="C103" s="79"/>
      <c r="D103" s="79"/>
      <c r="E103" s="76"/>
      <c r="F103" s="82">
        <f t="shared" si="10"/>
        <v>0</v>
      </c>
      <c r="G103" s="50">
        <f t="shared" si="9"/>
        <v>0</v>
      </c>
    </row>
    <row r="104" spans="1:7" x14ac:dyDescent="0.25">
      <c r="A104" s="69" t="s">
        <v>190</v>
      </c>
      <c r="B104" s="70" t="s">
        <v>191</v>
      </c>
      <c r="C104" s="135">
        <f>SUM(C105:C110)</f>
        <v>1955612.4</v>
      </c>
      <c r="D104" s="135">
        <f>SUM(D105:D110)</f>
        <v>471738.79999999993</v>
      </c>
      <c r="E104" s="135">
        <f>SUM(E105:E110)</f>
        <v>144162.40000000002</v>
      </c>
      <c r="F104" s="72">
        <f t="shared" si="10"/>
        <v>7.3717266264010206</v>
      </c>
      <c r="G104" s="23">
        <f t="shared" si="9"/>
        <v>30.559792834509274</v>
      </c>
    </row>
    <row r="105" spans="1:7" x14ac:dyDescent="0.25">
      <c r="A105" s="73" t="s">
        <v>192</v>
      </c>
      <c r="B105" s="74" t="s">
        <v>193</v>
      </c>
      <c r="C105" s="75">
        <v>723998.5</v>
      </c>
      <c r="D105" s="75">
        <v>175182.7</v>
      </c>
      <c r="E105" s="27">
        <v>57094.400000000001</v>
      </c>
      <c r="F105" s="68">
        <f t="shared" si="10"/>
        <v>7.8859831891916903</v>
      </c>
      <c r="G105" s="50">
        <f t="shared" si="9"/>
        <v>32.591346063281364</v>
      </c>
    </row>
    <row r="106" spans="1:7" x14ac:dyDescent="0.25">
      <c r="A106" s="73" t="s">
        <v>194</v>
      </c>
      <c r="B106" s="74" t="s">
        <v>195</v>
      </c>
      <c r="C106" s="75">
        <v>1015503.1</v>
      </c>
      <c r="D106" s="75">
        <v>244297.5</v>
      </c>
      <c r="E106" s="27">
        <v>73910.899999999994</v>
      </c>
      <c r="F106" s="68">
        <f t="shared" si="10"/>
        <v>7.2782544927730894</v>
      </c>
      <c r="G106" s="50">
        <f t="shared" si="9"/>
        <v>30.254464331399213</v>
      </c>
    </row>
    <row r="107" spans="1:7" x14ac:dyDescent="0.25">
      <c r="A107" s="73" t="s">
        <v>196</v>
      </c>
      <c r="B107" s="74" t="s">
        <v>197</v>
      </c>
      <c r="C107" s="75">
        <v>116965.4</v>
      </c>
      <c r="D107" s="75">
        <v>28938.6</v>
      </c>
      <c r="E107" s="27">
        <v>8849.5</v>
      </c>
      <c r="F107" s="68">
        <f t="shared" si="10"/>
        <v>7.5659126545115054</v>
      </c>
      <c r="G107" s="50">
        <f t="shared" si="9"/>
        <v>30.580263039677114</v>
      </c>
    </row>
    <row r="108" spans="1:7" x14ac:dyDescent="0.25">
      <c r="A108" s="73" t="s">
        <v>198</v>
      </c>
      <c r="B108" s="74" t="s">
        <v>199</v>
      </c>
      <c r="C108" s="75">
        <v>226.5</v>
      </c>
      <c r="D108" s="75">
        <v>56.6</v>
      </c>
      <c r="E108" s="27">
        <v>2.2000000000000002</v>
      </c>
      <c r="F108" s="68">
        <f t="shared" si="10"/>
        <v>0.9713024282560706</v>
      </c>
      <c r="G108" s="50">
        <f t="shared" si="9"/>
        <v>3.8869257950530041</v>
      </c>
    </row>
    <row r="109" spans="1:7" x14ac:dyDescent="0.25">
      <c r="A109" s="73" t="s">
        <v>200</v>
      </c>
      <c r="B109" s="74" t="s">
        <v>201</v>
      </c>
      <c r="C109" s="76">
        <v>6347.5</v>
      </c>
      <c r="D109" s="76">
        <v>3156.3</v>
      </c>
      <c r="E109" s="76">
        <v>916.7</v>
      </c>
      <c r="F109" s="68">
        <f t="shared" si="10"/>
        <v>14.441906262307997</v>
      </c>
      <c r="G109" s="50">
        <f t="shared" si="9"/>
        <v>29.043500300985333</v>
      </c>
    </row>
    <row r="110" spans="1:7" x14ac:dyDescent="0.25">
      <c r="A110" s="73" t="s">
        <v>202</v>
      </c>
      <c r="B110" s="74" t="s">
        <v>203</v>
      </c>
      <c r="C110" s="75">
        <v>92571.4</v>
      </c>
      <c r="D110" s="75">
        <v>20107.099999999999</v>
      </c>
      <c r="E110" s="27">
        <v>3388.7</v>
      </c>
      <c r="F110" s="68">
        <f t="shared" si="10"/>
        <v>3.6606338458746439</v>
      </c>
      <c r="G110" s="50">
        <f t="shared" si="9"/>
        <v>16.853250841742469</v>
      </c>
    </row>
    <row r="111" spans="1:7" x14ac:dyDescent="0.25">
      <c r="A111" s="69" t="s">
        <v>204</v>
      </c>
      <c r="B111" s="70" t="s">
        <v>205</v>
      </c>
      <c r="C111" s="135">
        <f>SUM(C112,C113)</f>
        <v>215184.2</v>
      </c>
      <c r="D111" s="135">
        <f>SUM(D112,D113)</f>
        <v>63043</v>
      </c>
      <c r="E111" s="135">
        <f>SUM(E112,E113)</f>
        <v>14053.7</v>
      </c>
      <c r="F111" s="72">
        <f t="shared" si="10"/>
        <v>6.5310092469614407</v>
      </c>
      <c r="G111" s="23">
        <f t="shared" si="9"/>
        <v>22.292244975651538</v>
      </c>
    </row>
    <row r="112" spans="1:7" x14ac:dyDescent="0.25">
      <c r="A112" s="73" t="s">
        <v>206</v>
      </c>
      <c r="B112" s="74" t="s">
        <v>207</v>
      </c>
      <c r="C112" s="75">
        <v>203783.2</v>
      </c>
      <c r="D112" s="75">
        <v>60184.2</v>
      </c>
      <c r="E112" s="75">
        <v>13496</v>
      </c>
      <c r="F112" s="68">
        <f t="shared" si="10"/>
        <v>6.6227245425530654</v>
      </c>
      <c r="G112" s="50">
        <f t="shared" si="9"/>
        <v>22.424490148577203</v>
      </c>
    </row>
    <row r="113" spans="1:7" x14ac:dyDescent="0.25">
      <c r="A113" s="73" t="s">
        <v>208</v>
      </c>
      <c r="B113" s="74" t="s">
        <v>209</v>
      </c>
      <c r="C113" s="75">
        <v>11401</v>
      </c>
      <c r="D113" s="75">
        <v>2858.8</v>
      </c>
      <c r="E113" s="27">
        <v>557.70000000000005</v>
      </c>
      <c r="F113" s="68">
        <f t="shared" si="10"/>
        <v>4.8916761687571269</v>
      </c>
      <c r="G113" s="50">
        <f t="shared" si="9"/>
        <v>19.50818525255352</v>
      </c>
    </row>
    <row r="114" spans="1:7" x14ac:dyDescent="0.25">
      <c r="A114" s="119" t="s">
        <v>255</v>
      </c>
      <c r="B114" s="120" t="s">
        <v>258</v>
      </c>
      <c r="C114" s="118">
        <f>SUM(C115)</f>
        <v>0</v>
      </c>
      <c r="D114" s="118">
        <f>SUM(D115)</f>
        <v>0</v>
      </c>
      <c r="E114" s="118">
        <f>SUM(E115)</f>
        <v>0</v>
      </c>
      <c r="F114" s="118">
        <f>SUM(F115)</f>
        <v>0</v>
      </c>
      <c r="G114" s="118">
        <f>SUM(G115)</f>
        <v>0</v>
      </c>
    </row>
    <row r="115" spans="1:7" x14ac:dyDescent="0.25">
      <c r="A115" s="73" t="s">
        <v>256</v>
      </c>
      <c r="B115" s="74" t="s">
        <v>257</v>
      </c>
      <c r="C115" s="75"/>
      <c r="D115" s="75"/>
      <c r="E115" s="27"/>
      <c r="F115" s="133">
        <f t="shared" si="10"/>
        <v>0</v>
      </c>
      <c r="G115" s="134">
        <f t="shared" si="9"/>
        <v>0</v>
      </c>
    </row>
    <row r="116" spans="1:7" x14ac:dyDescent="0.25">
      <c r="A116" s="69" t="s">
        <v>210</v>
      </c>
      <c r="B116" s="70" t="s">
        <v>211</v>
      </c>
      <c r="C116" s="71">
        <v>99615.2</v>
      </c>
      <c r="D116" s="71">
        <f>SUM(D117,D118,D119,D120,D121)</f>
        <v>22340.2</v>
      </c>
      <c r="E116" s="71">
        <f>SUM(E117,E118,E119,E120,E121)</f>
        <v>1735.5</v>
      </c>
      <c r="F116" s="72">
        <f t="shared" si="10"/>
        <v>1.7422040009958319</v>
      </c>
      <c r="G116" s="23">
        <f t="shared" si="9"/>
        <v>7.7685069963563436</v>
      </c>
    </row>
    <row r="117" spans="1:7" x14ac:dyDescent="0.25">
      <c r="A117" s="73" t="s">
        <v>212</v>
      </c>
      <c r="B117" s="74" t="s">
        <v>213</v>
      </c>
      <c r="C117" s="75">
        <v>7394.1</v>
      </c>
      <c r="D117" s="75">
        <v>1848.5</v>
      </c>
      <c r="E117" s="27">
        <v>533</v>
      </c>
      <c r="F117" s="68">
        <f t="shared" si="10"/>
        <v>7.2084499803897693</v>
      </c>
      <c r="G117" s="50">
        <f t="shared" si="9"/>
        <v>28.834189883689476</v>
      </c>
    </row>
    <row r="118" spans="1:7" x14ac:dyDescent="0.25">
      <c r="A118" s="73" t="s">
        <v>214</v>
      </c>
      <c r="B118" s="74" t="s">
        <v>215</v>
      </c>
      <c r="C118" s="75"/>
      <c r="D118" s="75"/>
      <c r="E118" s="27"/>
      <c r="F118" s="68">
        <f t="shared" si="10"/>
        <v>0</v>
      </c>
      <c r="G118" s="50">
        <f t="shared" si="9"/>
        <v>0</v>
      </c>
    </row>
    <row r="119" spans="1:7" x14ac:dyDescent="0.25">
      <c r="A119" s="73" t="s">
        <v>216</v>
      </c>
      <c r="B119" s="74" t="s">
        <v>217</v>
      </c>
      <c r="C119" s="75">
        <v>2269.5</v>
      </c>
      <c r="D119" s="75">
        <v>1096.5</v>
      </c>
      <c r="E119" s="27">
        <v>573</v>
      </c>
      <c r="F119" s="68">
        <f t="shared" si="10"/>
        <v>25.247851949768673</v>
      </c>
      <c r="G119" s="50">
        <f t="shared" si="9"/>
        <v>52.257181942544463</v>
      </c>
    </row>
    <row r="120" spans="1:7" x14ac:dyDescent="0.25">
      <c r="A120" s="73" t="s">
        <v>218</v>
      </c>
      <c r="B120" s="74" t="s">
        <v>219</v>
      </c>
      <c r="C120" s="75">
        <v>87167.5</v>
      </c>
      <c r="D120" s="75">
        <v>19012.400000000001</v>
      </c>
      <c r="E120" s="27">
        <v>592.20000000000005</v>
      </c>
      <c r="F120" s="68">
        <f t="shared" si="10"/>
        <v>0.67938165027103004</v>
      </c>
      <c r="G120" s="50">
        <f t="shared" si="9"/>
        <v>3.1148092823630895</v>
      </c>
    </row>
    <row r="121" spans="1:7" x14ac:dyDescent="0.25">
      <c r="A121" s="83" t="s">
        <v>220</v>
      </c>
      <c r="B121" s="84" t="s">
        <v>221</v>
      </c>
      <c r="C121" s="85">
        <v>2784.2</v>
      </c>
      <c r="D121" s="85">
        <v>382.8</v>
      </c>
      <c r="E121" s="86">
        <v>37.299999999999997</v>
      </c>
      <c r="F121" s="68">
        <f t="shared" si="10"/>
        <v>1.339702607571295</v>
      </c>
      <c r="G121" s="50">
        <f t="shared" si="9"/>
        <v>9.7439916405433635</v>
      </c>
    </row>
    <row r="122" spans="1:7" x14ac:dyDescent="0.25">
      <c r="A122" s="69" t="s">
        <v>222</v>
      </c>
      <c r="B122" s="70" t="s">
        <v>223</v>
      </c>
      <c r="C122" s="71">
        <f>SUM(C123,C124,C125)</f>
        <v>149552.4</v>
      </c>
      <c r="D122" s="71">
        <f>SUM(D123,D124,D125)</f>
        <v>36043.699999999997</v>
      </c>
      <c r="E122" s="71">
        <f>SUM(E123,E124,E125)</f>
        <v>12146.499999999998</v>
      </c>
      <c r="F122" s="72">
        <f t="shared" si="10"/>
        <v>8.1219024234983852</v>
      </c>
      <c r="G122" s="23">
        <f t="shared" si="9"/>
        <v>33.69937048638181</v>
      </c>
    </row>
    <row r="123" spans="1:7" x14ac:dyDescent="0.25">
      <c r="A123" s="73" t="s">
        <v>224</v>
      </c>
      <c r="B123" s="74" t="s">
        <v>225</v>
      </c>
      <c r="C123" s="75">
        <v>46775.6</v>
      </c>
      <c r="D123" s="75">
        <v>11184</v>
      </c>
      <c r="E123" s="27">
        <v>4005.7</v>
      </c>
      <c r="F123" s="68">
        <f t="shared" si="10"/>
        <v>8.5636528446454996</v>
      </c>
      <c r="G123" s="50">
        <f t="shared" si="9"/>
        <v>35.816344778254653</v>
      </c>
    </row>
    <row r="124" spans="1:7" x14ac:dyDescent="0.25">
      <c r="A124" s="77" t="s">
        <v>226</v>
      </c>
      <c r="B124" s="78" t="s">
        <v>227</v>
      </c>
      <c r="C124" s="75">
        <v>98818.7</v>
      </c>
      <c r="D124" s="75">
        <v>23883.200000000001</v>
      </c>
      <c r="E124" s="27">
        <v>7961.4</v>
      </c>
      <c r="F124" s="68">
        <f t="shared" si="10"/>
        <v>8.0565722884433804</v>
      </c>
      <c r="G124" s="50">
        <f t="shared" si="9"/>
        <v>33.334729014537409</v>
      </c>
    </row>
    <row r="125" spans="1:7" x14ac:dyDescent="0.25">
      <c r="A125" s="77" t="s">
        <v>228</v>
      </c>
      <c r="B125" s="78" t="s">
        <v>229</v>
      </c>
      <c r="C125" s="75">
        <v>3958.1</v>
      </c>
      <c r="D125" s="75">
        <v>976.5</v>
      </c>
      <c r="E125" s="27">
        <v>179.4</v>
      </c>
      <c r="F125" s="68">
        <f t="shared" si="10"/>
        <v>4.5324777039488646</v>
      </c>
      <c r="G125" s="50">
        <f t="shared" si="9"/>
        <v>18.371735791090629</v>
      </c>
    </row>
    <row r="126" spans="1:7" x14ac:dyDescent="0.25">
      <c r="A126" s="69" t="s">
        <v>230</v>
      </c>
      <c r="B126" s="70" t="s">
        <v>231</v>
      </c>
      <c r="C126" s="71">
        <f>SUM(C127:C129)</f>
        <v>7884.5</v>
      </c>
      <c r="D126" s="71">
        <f t="shared" ref="D126:E126" si="12">SUM(D127:D129)</f>
        <v>1971.1</v>
      </c>
      <c r="E126" s="71">
        <f t="shared" si="12"/>
        <v>714.3</v>
      </c>
      <c r="F126" s="72">
        <f t="shared" si="10"/>
        <v>9.0595472128860415</v>
      </c>
      <c r="G126" s="23">
        <f t="shared" si="9"/>
        <v>36.238648470397237</v>
      </c>
    </row>
    <row r="127" spans="1:7" x14ac:dyDescent="0.25">
      <c r="A127" s="77" t="s">
        <v>232</v>
      </c>
      <c r="B127" s="78" t="s">
        <v>233</v>
      </c>
      <c r="C127" s="75">
        <v>2857.2</v>
      </c>
      <c r="D127" s="75">
        <v>714.3</v>
      </c>
      <c r="E127" s="27">
        <v>714.3</v>
      </c>
      <c r="F127" s="68">
        <f t="shared" si="10"/>
        <v>25</v>
      </c>
      <c r="G127" s="50">
        <f t="shared" si="9"/>
        <v>100</v>
      </c>
    </row>
    <row r="128" spans="1:7" x14ac:dyDescent="0.25">
      <c r="A128" s="77" t="s">
        <v>234</v>
      </c>
      <c r="B128" s="78" t="s">
        <v>235</v>
      </c>
      <c r="C128" s="75">
        <v>5027.3</v>
      </c>
      <c r="D128" s="75">
        <v>1256.8</v>
      </c>
      <c r="E128" s="27">
        <v>0</v>
      </c>
      <c r="F128" s="68">
        <f t="shared" si="10"/>
        <v>0</v>
      </c>
      <c r="G128" s="50">
        <f t="shared" si="9"/>
        <v>0</v>
      </c>
    </row>
    <row r="129" spans="1:7" x14ac:dyDescent="0.25">
      <c r="A129" s="77" t="s">
        <v>236</v>
      </c>
      <c r="B129" s="78" t="s">
        <v>237</v>
      </c>
      <c r="C129" s="75"/>
      <c r="D129" s="75">
        <v>0</v>
      </c>
      <c r="E129" s="27">
        <v>0</v>
      </c>
      <c r="F129" s="87">
        <f t="shared" si="10"/>
        <v>0</v>
      </c>
      <c r="G129" s="50">
        <f t="shared" si="9"/>
        <v>0</v>
      </c>
    </row>
    <row r="130" spans="1:7" ht="31.5" x14ac:dyDescent="0.25">
      <c r="A130" s="69" t="s">
        <v>238</v>
      </c>
      <c r="B130" s="70" t="s">
        <v>239</v>
      </c>
      <c r="C130" s="71">
        <f>SUM(C131)</f>
        <v>0</v>
      </c>
      <c r="D130" s="71">
        <f>SUM(D131)</f>
        <v>0</v>
      </c>
      <c r="E130" s="71">
        <f>SUM(E131)</f>
        <v>0</v>
      </c>
      <c r="F130" s="72">
        <f t="shared" si="10"/>
        <v>0</v>
      </c>
      <c r="G130" s="23">
        <f t="shared" si="9"/>
        <v>0</v>
      </c>
    </row>
    <row r="131" spans="1:7" x14ac:dyDescent="0.25">
      <c r="A131" s="88" t="s">
        <v>240</v>
      </c>
      <c r="B131" s="89" t="s">
        <v>241</v>
      </c>
      <c r="C131" s="85"/>
      <c r="D131" s="85"/>
      <c r="E131" s="86">
        <v>0</v>
      </c>
      <c r="F131" s="87">
        <f t="shared" si="10"/>
        <v>0</v>
      </c>
      <c r="G131" s="90">
        <f t="shared" si="9"/>
        <v>0</v>
      </c>
    </row>
    <row r="132" spans="1:7" ht="31.5" x14ac:dyDescent="0.25">
      <c r="A132" s="91" t="s">
        <v>242</v>
      </c>
      <c r="B132" s="92" t="s">
        <v>243</v>
      </c>
      <c r="C132" s="93">
        <v>0</v>
      </c>
      <c r="D132" s="94">
        <v>0</v>
      </c>
      <c r="E132" s="94">
        <v>0</v>
      </c>
      <c r="F132" s="136">
        <f t="shared" si="10"/>
        <v>0</v>
      </c>
      <c r="G132" s="137"/>
    </row>
    <row r="133" spans="1:7" x14ac:dyDescent="0.25">
      <c r="A133" s="95" t="s">
        <v>244</v>
      </c>
      <c r="B133" s="96" t="s">
        <v>245</v>
      </c>
      <c r="C133" s="97"/>
      <c r="D133" s="97"/>
      <c r="E133" s="97"/>
      <c r="F133" s="65">
        <f t="shared" si="10"/>
        <v>0</v>
      </c>
      <c r="G133" s="90">
        <f>IF(D133&gt;0,E133/D133*100,0)</f>
        <v>0</v>
      </c>
    </row>
    <row r="134" spans="1:7" x14ac:dyDescent="0.25">
      <c r="A134" s="98" t="s">
        <v>246</v>
      </c>
      <c r="B134" s="99" t="s">
        <v>247</v>
      </c>
      <c r="C134" s="100">
        <f>SUM(C73,C82,C84,C88,C96,C101,C104,C111,C116,C122,C126,C114)</f>
        <v>3755132.0000000005</v>
      </c>
      <c r="D134" s="100">
        <f>SUM(D73,D82,D84,D88,D96,D101,D104,D111,D116,D122,D126,D114)</f>
        <v>980922.29999999981</v>
      </c>
      <c r="E134" s="100">
        <v>266065.7</v>
      </c>
      <c r="F134" s="101">
        <f t="shared" si="10"/>
        <v>7.0853887426593793</v>
      </c>
      <c r="G134" s="61">
        <f>IF(D134&gt;0,E134/D134*100,0)</f>
        <v>27.124034187009517</v>
      </c>
    </row>
    <row r="135" spans="1:7" ht="47.25" x14ac:dyDescent="0.25">
      <c r="A135" s="102" t="s">
        <v>248</v>
      </c>
      <c r="B135" s="103" t="s">
        <v>249</v>
      </c>
      <c r="C135" s="104">
        <f>C70-C134</f>
        <v>-66004</v>
      </c>
      <c r="D135" s="104"/>
      <c r="E135" s="104">
        <f>E70-E134</f>
        <v>-84701.9</v>
      </c>
      <c r="F135" s="104"/>
      <c r="G135" s="105"/>
    </row>
    <row r="138" spans="1:7" ht="18.75" x14ac:dyDescent="0.3">
      <c r="A138" s="143" t="s">
        <v>265</v>
      </c>
      <c r="B138" s="143"/>
      <c r="C138" s="106"/>
      <c r="D138" s="106"/>
      <c r="E138" s="106" t="s">
        <v>264</v>
      </c>
      <c r="F138" s="107"/>
    </row>
    <row r="140" spans="1:7" x14ac:dyDescent="0.25">
      <c r="C140" s="108"/>
      <c r="D140" s="108"/>
      <c r="E140" s="108"/>
    </row>
  </sheetData>
  <sheetProtection selectLockedCells="1" selectUnlockedCells="1"/>
  <autoFilter ref="A5:F135" xr:uid="{00000000-0009-0000-0000-000000000000}"/>
  <mergeCells count="3">
    <mergeCell ref="A1:G1"/>
    <mergeCell ref="A2:G2"/>
    <mergeCell ref="A138:B138"/>
  </mergeCells>
  <hyperlinks>
    <hyperlink ref="B44" r:id="rId1" xr:uid="{00000000-0004-0000-0000-000000000000}"/>
  </hyperlinks>
  <pageMargins left="0.59055118110236227" right="0.59055118110236227" top="0" bottom="0" header="0.51181102362204722" footer="0.51181102362204722"/>
  <pageSetup paperSize="9" scale="53" firstPageNumber="0" fitToHeight="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КБ</vt:lpstr>
      <vt:lpstr>КБ!Excel_BuiltIn__FilterDatabase</vt:lpstr>
      <vt:lpstr>КБ!Excel_BuiltIn_Print_Area</vt:lpstr>
      <vt:lpstr>КБ!Print_Titles</vt:lpstr>
      <vt:lpstr>КБ!Область_печати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Klak</dc:creator>
  <cp:lastModifiedBy>Пользователь Windows</cp:lastModifiedBy>
  <cp:lastPrinted>2026-02-11T08:18:19Z</cp:lastPrinted>
  <dcterms:created xsi:type="dcterms:W3CDTF">2024-04-26T11:41:34Z</dcterms:created>
  <dcterms:modified xsi:type="dcterms:W3CDTF">2026-03-02T12:54:19Z</dcterms:modified>
</cp:coreProperties>
</file>