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3250" windowHeight="13170" tabRatio="500"/>
  </bookViews>
  <sheets>
    <sheet name="КБ" sheetId="1" r:id="rId1"/>
  </sheets>
  <definedNames>
    <definedName name="_xlnm._FilterDatabase" localSheetId="0" hidden="1">КБ!$A$5:$F$136</definedName>
    <definedName name="Excel_BuiltIn__FilterDatabase" localSheetId="0">КБ!$A$5:$F$136</definedName>
    <definedName name="Excel_BuiltIn_Print_Area" localSheetId="0">КБ!$A$1:$G$139</definedName>
    <definedName name="Print_Titles" localSheetId="0">КБ!$4:$4</definedName>
    <definedName name="_xlnm.Print_Area" localSheetId="0">КБ!$A$1:$G$139</definedName>
  </definedNames>
  <calcPr calcId="145621"/>
</workbook>
</file>

<file path=xl/calcChain.xml><?xml version="1.0" encoding="utf-8"?>
<calcChain xmlns="http://schemas.openxmlformats.org/spreadsheetml/2006/main">
  <c r="C20" i="1" l="1"/>
  <c r="D20" i="1"/>
  <c r="E12" i="1"/>
  <c r="E36" i="1"/>
  <c r="F42" i="1"/>
  <c r="E32" i="1"/>
  <c r="E74" i="1" l="1"/>
  <c r="D74" i="1"/>
  <c r="E97" i="1"/>
  <c r="C117" i="1"/>
  <c r="G116" i="1"/>
  <c r="G115" i="1" s="1"/>
  <c r="F116" i="1"/>
  <c r="F115" i="1" s="1"/>
  <c r="G60" i="1"/>
  <c r="F60" i="1"/>
  <c r="G47" i="1"/>
  <c r="G40" i="1"/>
  <c r="F40" i="1"/>
  <c r="F35" i="1"/>
  <c r="G29" i="1"/>
  <c r="G27" i="1"/>
  <c r="F53" i="1"/>
  <c r="F54" i="1"/>
  <c r="F55" i="1"/>
  <c r="F56" i="1"/>
  <c r="F57" i="1"/>
  <c r="G53" i="1"/>
  <c r="G55" i="1"/>
  <c r="G56" i="1"/>
  <c r="F47" i="1"/>
  <c r="E123" i="1"/>
  <c r="E105" i="1"/>
  <c r="D117" i="1"/>
  <c r="D105" i="1"/>
  <c r="E127" i="1"/>
  <c r="D127" i="1"/>
  <c r="E112" i="1"/>
  <c r="E89" i="1"/>
  <c r="D89" i="1"/>
  <c r="F99" i="1"/>
  <c r="C105" i="1"/>
  <c r="C74" i="1"/>
  <c r="D112" i="1"/>
  <c r="C112" i="1"/>
  <c r="G30" i="1"/>
  <c r="F61" i="1"/>
  <c r="G68" i="1"/>
  <c r="C97" i="1"/>
  <c r="F31" i="1"/>
  <c r="F30" i="1"/>
  <c r="E115" i="1"/>
  <c r="D115" i="1"/>
  <c r="C115" i="1"/>
  <c r="F67" i="1"/>
  <c r="G67" i="1"/>
  <c r="G46" i="1"/>
  <c r="G48" i="1"/>
  <c r="G45" i="1"/>
  <c r="F45" i="1"/>
  <c r="G51" i="1"/>
  <c r="G31" i="1"/>
  <c r="E117" i="1"/>
  <c r="E41" i="1"/>
  <c r="C63" i="1"/>
  <c r="C62" i="1" s="1"/>
  <c r="C9" i="1"/>
  <c r="D123" i="1"/>
  <c r="C123" i="1"/>
  <c r="C89" i="1"/>
  <c r="G52" i="1"/>
  <c r="F26" i="1"/>
  <c r="D17" i="1"/>
  <c r="E131" i="1"/>
  <c r="D131" i="1"/>
  <c r="G131" i="1" s="1"/>
  <c r="E24" i="1"/>
  <c r="E9" i="1"/>
  <c r="D63" i="1"/>
  <c r="D62" i="1" s="1"/>
  <c r="G15" i="1"/>
  <c r="D32" i="1"/>
  <c r="D24" i="1" s="1"/>
  <c r="C32" i="1"/>
  <c r="C24" i="1" s="1"/>
  <c r="D97" i="1"/>
  <c r="D9" i="1"/>
  <c r="F10" i="1"/>
  <c r="G10" i="1"/>
  <c r="F11" i="1"/>
  <c r="G11" i="1"/>
  <c r="C12" i="1"/>
  <c r="D12" i="1"/>
  <c r="F13" i="1"/>
  <c r="G13" i="1"/>
  <c r="F14" i="1"/>
  <c r="G14" i="1"/>
  <c r="F15" i="1"/>
  <c r="C17" i="1"/>
  <c r="E17" i="1"/>
  <c r="F18" i="1"/>
  <c r="G18" i="1"/>
  <c r="F19" i="1"/>
  <c r="G19" i="1"/>
  <c r="E20" i="1"/>
  <c r="F21" i="1"/>
  <c r="G21" i="1"/>
  <c r="F22" i="1"/>
  <c r="G22" i="1"/>
  <c r="F25" i="1"/>
  <c r="G25" i="1"/>
  <c r="G26" i="1"/>
  <c r="F27" i="1"/>
  <c r="F28" i="1"/>
  <c r="G28" i="1"/>
  <c r="F29" i="1"/>
  <c r="F33" i="1"/>
  <c r="G33" i="1"/>
  <c r="F34" i="1"/>
  <c r="G34" i="1"/>
  <c r="C36" i="1"/>
  <c r="D36" i="1"/>
  <c r="F38" i="1"/>
  <c r="F39" i="1"/>
  <c r="G39" i="1"/>
  <c r="C41" i="1"/>
  <c r="D41" i="1"/>
  <c r="G42" i="1"/>
  <c r="F43" i="1"/>
  <c r="F44" i="1"/>
  <c r="G44" i="1"/>
  <c r="F46" i="1"/>
  <c r="F48" i="1"/>
  <c r="F49" i="1"/>
  <c r="G49" i="1"/>
  <c r="F50" i="1"/>
  <c r="G50" i="1"/>
  <c r="F51" i="1"/>
  <c r="F52" i="1"/>
  <c r="C58" i="1"/>
  <c r="D58" i="1"/>
  <c r="E58" i="1"/>
  <c r="F59" i="1"/>
  <c r="G59" i="1"/>
  <c r="G61" i="1"/>
  <c r="E63" i="1"/>
  <c r="E62" i="1" s="1"/>
  <c r="F64" i="1"/>
  <c r="G64" i="1"/>
  <c r="F65" i="1"/>
  <c r="G65" i="1"/>
  <c r="F66" i="1"/>
  <c r="G66" i="1"/>
  <c r="F68" i="1"/>
  <c r="F69" i="1"/>
  <c r="G69" i="1"/>
  <c r="G72" i="1"/>
  <c r="G73" i="1"/>
  <c r="F75" i="1"/>
  <c r="G75" i="1"/>
  <c r="F76" i="1"/>
  <c r="G76" i="1"/>
  <c r="F77" i="1"/>
  <c r="G77" i="1"/>
  <c r="F78" i="1"/>
  <c r="G78" i="1"/>
  <c r="F79" i="1"/>
  <c r="G79" i="1"/>
  <c r="F80" i="1"/>
  <c r="G80" i="1"/>
  <c r="F81" i="1"/>
  <c r="G81" i="1"/>
  <c r="F82" i="1"/>
  <c r="G82" i="1"/>
  <c r="C83" i="1"/>
  <c r="D83" i="1"/>
  <c r="E83" i="1"/>
  <c r="F84" i="1"/>
  <c r="G84" i="1"/>
  <c r="C85" i="1"/>
  <c r="D85" i="1"/>
  <c r="E85" i="1"/>
  <c r="F86" i="1"/>
  <c r="G86" i="1"/>
  <c r="F87" i="1"/>
  <c r="G87" i="1"/>
  <c r="F88" i="1"/>
  <c r="G88" i="1"/>
  <c r="F90" i="1"/>
  <c r="G90" i="1"/>
  <c r="F91" i="1"/>
  <c r="G91" i="1"/>
  <c r="F92" i="1"/>
  <c r="G92" i="1"/>
  <c r="F93" i="1"/>
  <c r="G93" i="1"/>
  <c r="F94" i="1"/>
  <c r="G94" i="1"/>
  <c r="F95" i="1"/>
  <c r="G95" i="1"/>
  <c r="F96" i="1"/>
  <c r="G96" i="1"/>
  <c r="F98" i="1"/>
  <c r="G98" i="1"/>
  <c r="G99" i="1"/>
  <c r="F100" i="1"/>
  <c r="G100" i="1"/>
  <c r="F101" i="1"/>
  <c r="G101" i="1"/>
  <c r="C102" i="1"/>
  <c r="F102" i="1" s="1"/>
  <c r="D102" i="1"/>
  <c r="G102" i="1" s="1"/>
  <c r="E102" i="1"/>
  <c r="F103" i="1"/>
  <c r="G103" i="1"/>
  <c r="F104" i="1"/>
  <c r="G104" i="1"/>
  <c r="F106" i="1"/>
  <c r="G106" i="1"/>
  <c r="F107" i="1"/>
  <c r="G107" i="1"/>
  <c r="F108" i="1"/>
  <c r="G108" i="1"/>
  <c r="F109" i="1"/>
  <c r="G109" i="1"/>
  <c r="F110" i="1"/>
  <c r="G110" i="1"/>
  <c r="F111" i="1"/>
  <c r="G111" i="1"/>
  <c r="F113" i="1"/>
  <c r="G113" i="1"/>
  <c r="F114" i="1"/>
  <c r="G114" i="1"/>
  <c r="F118" i="1"/>
  <c r="G118" i="1"/>
  <c r="F119" i="1"/>
  <c r="G119" i="1"/>
  <c r="F120" i="1"/>
  <c r="G120" i="1"/>
  <c r="F121" i="1"/>
  <c r="G121" i="1"/>
  <c r="F122" i="1"/>
  <c r="G122" i="1"/>
  <c r="F124" i="1"/>
  <c r="G124" i="1"/>
  <c r="F125" i="1"/>
  <c r="G125" i="1"/>
  <c r="F126" i="1"/>
  <c r="G126" i="1"/>
  <c r="C127" i="1"/>
  <c r="F128" i="1"/>
  <c r="G128" i="1"/>
  <c r="F129" i="1"/>
  <c r="G129" i="1"/>
  <c r="F130" i="1"/>
  <c r="G130" i="1"/>
  <c r="C131" i="1"/>
  <c r="F131" i="1" s="1"/>
  <c r="F132" i="1"/>
  <c r="G132" i="1"/>
  <c r="F133" i="1"/>
  <c r="F134" i="1"/>
  <c r="G134" i="1"/>
  <c r="F41" i="1" l="1"/>
  <c r="E135" i="1"/>
  <c r="G105" i="1"/>
  <c r="D23" i="1"/>
  <c r="F20" i="1"/>
  <c r="E23" i="1"/>
  <c r="C23" i="1"/>
  <c r="F36" i="1"/>
  <c r="G58" i="1"/>
  <c r="F58" i="1"/>
  <c r="C8" i="1"/>
  <c r="D8" i="1"/>
  <c r="F17" i="1"/>
  <c r="G127" i="1"/>
  <c r="F105" i="1"/>
  <c r="G32" i="1"/>
  <c r="F32" i="1"/>
  <c r="G17" i="1"/>
  <c r="G36" i="1"/>
  <c r="G24" i="1"/>
  <c r="F112" i="1"/>
  <c r="G9" i="1"/>
  <c r="F127" i="1"/>
  <c r="G123" i="1"/>
  <c r="F123" i="1"/>
  <c r="E8" i="1"/>
  <c r="G63" i="1"/>
  <c r="G62" i="1"/>
  <c r="F63" i="1"/>
  <c r="F9" i="1"/>
  <c r="F24" i="1"/>
  <c r="G85" i="1"/>
  <c r="G83" i="1"/>
  <c r="G20" i="1"/>
  <c r="G117" i="1"/>
  <c r="F117" i="1"/>
  <c r="G112" i="1"/>
  <c r="D135" i="1"/>
  <c r="F97" i="1"/>
  <c r="G97" i="1"/>
  <c r="F89" i="1"/>
  <c r="G89" i="1"/>
  <c r="F85" i="1"/>
  <c r="F74" i="1"/>
  <c r="G74" i="1"/>
  <c r="C135" i="1"/>
  <c r="F62" i="1"/>
  <c r="F83" i="1"/>
  <c r="D7" i="1" l="1"/>
  <c r="D71" i="1" s="1"/>
  <c r="F8" i="1"/>
  <c r="G23" i="1"/>
  <c r="G8" i="1"/>
  <c r="F23" i="1"/>
  <c r="E7" i="1"/>
  <c r="E71" i="1" s="1"/>
  <c r="E136" i="1" s="1"/>
  <c r="C7" i="1"/>
  <c r="F135" i="1"/>
  <c r="G135" i="1"/>
  <c r="G7" i="1" l="1"/>
  <c r="G71" i="1"/>
  <c r="F7" i="1"/>
  <c r="C71" i="1"/>
  <c r="F71" i="1" l="1"/>
  <c r="C136" i="1"/>
</calcChain>
</file>

<file path=xl/sharedStrings.xml><?xml version="1.0" encoding="utf-8"?>
<sst xmlns="http://schemas.openxmlformats.org/spreadsheetml/2006/main" count="274" uniqueCount="269">
  <si>
    <t>ИСПОЛНЕНИЕ  БЮДЖЕТА БОГОРОДСКОГО МУНИЦИПАЛЬНОГО ОКРУГА</t>
  </si>
  <si>
    <t>Код по бюджетной классификации</t>
  </si>
  <si>
    <t>Наименование показателя</t>
  </si>
  <si>
    <t>Назначено на год</t>
  </si>
  <si>
    <t>Факт</t>
  </si>
  <si>
    <t>% исполнения к  год. назначениям</t>
  </si>
  <si>
    <t>3</t>
  </si>
  <si>
    <t>4</t>
  </si>
  <si>
    <t>РАЗДЕЛ 1. Д О Х О Д Ы</t>
  </si>
  <si>
    <t>000  1  00 0000 0000 000</t>
  </si>
  <si>
    <t>НАЛОГОВЫЕ И НЕНАЛОГОВЫЕ ДОХОДЫ</t>
  </si>
  <si>
    <t>НАЛОГОВЫЕ  ДОХОДЫ</t>
  </si>
  <si>
    <t>000 1 01 00000 00 0000 000</t>
  </si>
  <si>
    <t>НАЛОГИ НА ПРИБЫЛЬ, ДОХОДЫ</t>
  </si>
  <si>
    <t xml:space="preserve">000 1 01 02000 01 0000 110 </t>
  </si>
  <si>
    <t>Налог на доходы физических лиц</t>
  </si>
  <si>
    <t>000 1 03 02000 00 0000 110</t>
  </si>
  <si>
    <t>Акцизы по подакцизным товарам (продукции), производимым на территории Российской Федерации</t>
  </si>
  <si>
    <t>000 1 05 00000 00 0000 000</t>
  </si>
  <si>
    <t>НАЛОГИ НА СОВОКУПНЫЙ ДОХОД</t>
  </si>
  <si>
    <t>000 1 05 01000 00 0000 110</t>
  </si>
  <si>
    <t>Налог, взимаемый в связи с применением упрощенной системы налогообложения</t>
  </si>
  <si>
    <t>000 1 05 02000 00 0000 110</t>
  </si>
  <si>
    <t>Единый налог на вмененный доход для отдельных видов деятельности</t>
  </si>
  <si>
    <t>000 1 05 03000 00 0000 110</t>
  </si>
  <si>
    <t>Единый сельскохозяйственный налог</t>
  </si>
  <si>
    <t>000 1 05 04000 00 0000 110</t>
  </si>
  <si>
    <t xml:space="preserve">000 1 06 00000 00 0000 000 </t>
  </si>
  <si>
    <t>НАЛОГИ НА ИМУЩЕСТВО</t>
  </si>
  <si>
    <t xml:space="preserve">000 1 06 01000 00 0000 110 </t>
  </si>
  <si>
    <t>Налог на имущество физических лиц</t>
  </si>
  <si>
    <t xml:space="preserve">000 1 06 06000 00 0000 110 </t>
  </si>
  <si>
    <t>Земельный налог</t>
  </si>
  <si>
    <t>000 1 08 00000 00 0000 000</t>
  </si>
  <si>
    <t>ГОСУДАРСТВЕННАЯ ПОШЛИНА</t>
  </si>
  <si>
    <t>000 1 08 03000 00 0000 110</t>
  </si>
  <si>
    <t xml:space="preserve"> Государственная пошлина по делам, рассматриваемым в судах общей юрисдикции, мировыми судьями</t>
  </si>
  <si>
    <t>000 1 08 07000 00 0000 110</t>
  </si>
  <si>
    <t xml:space="preserve">Государственная пошлина за государственную регистрацию, а также за совершение прочих юридически значимых действий </t>
  </si>
  <si>
    <t>НЕНАЛОГОВЫЕ  ДОХОДЫ</t>
  </si>
  <si>
    <t>000 1 11 00000 00 0000 000</t>
  </si>
  <si>
    <t>ДОХОДЫ ОТ ИСПОЛЬЗОВАНИЯ  ИМУЩЕСТВА, НАХОДЯЩЕГОСЯ В ГОСУДАРСТВЕННОЙ И МУНИЦИПАЛЬНОЙ СОБСТВЕННОСТИ</t>
  </si>
  <si>
    <t>000 1 11 01050 05 0000 120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</si>
  <si>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муниципальным районам</t>
  </si>
  <si>
    <t>000 111 05010 00 0000 120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</si>
  <si>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</si>
  <si>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000 111 05020 00 0000 120</t>
  </si>
  <si>
    <t>Доходы,получаемые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участков(за исключением земельных участков бюджетных и автономных учреждений)</t>
  </si>
  <si>
    <t>000 111 05030 00 0000 120</t>
  </si>
  <si>
    <t>Доходы, от сдачи в аренду имущества, находящегося в оперативном управлении органов государственной власти, органов местного самоуправления, государственными внебюджетными фондами и созданных ими учреждений (за исключением имущества бюджетных и автономных учреждений)</t>
  </si>
  <si>
    <t>000 111 05070 00 0000 120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</si>
  <si>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</si>
  <si>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000 111 05300 00 0000 120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</si>
  <si>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</si>
  <si>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000 111 07000 00 0000 120</t>
  </si>
  <si>
    <t>Платежи от государственных и муниципальных унитарных предприятий</t>
  </si>
  <si>
    <t>000 111 09000  00 0000 120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</si>
  <si>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</si>
  <si>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000 111 09044 00 0000 120</t>
  </si>
  <si>
    <t>Прочие поступления от использования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</si>
  <si>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000 1 11 09080 00 0000 120</t>
  </si>
  <si>
    <t>Плата, поступившая в рамках договора за предоставление права на размещение и эксплуатацию нестационарного торгового объекта, установку и эксплуатацию рекламных конструкций на землях или земельных участках, находящихся в государственной или муниципальной собственности, и на землях или земельных участках, государственная собственность на которые не разграничена</t>
  </si>
  <si>
    <t xml:space="preserve">000 1 13 00000 00 0000 000 </t>
  </si>
  <si>
    <t>Доходы от оказания платных услуг  и компенсации затрат государства</t>
  </si>
  <si>
    <t>000 1 14 00000 00 0000 000</t>
  </si>
  <si>
    <t>Доходы от продажи материальных и нематериальных активов</t>
  </si>
  <si>
    <t>000 1 14 06000 00 0000 430</t>
  </si>
  <si>
    <t>Доходы от продажи земельных участков, находящихся в государственной и муниципальной собственности</t>
  </si>
  <si>
    <t>000 1 14 06300 00 0000 430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</si>
  <si>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</t>
  </si>
  <si>
    <t>000 1 14 13040 00 0000 410</t>
  </si>
  <si>
    <t>Доходы от приватизации имущества, находящегося в государственной и муниципальной собственности</t>
  </si>
  <si>
    <t>000 1 16 00000 00 0000 000</t>
  </si>
  <si>
    <t>ШТРАФЫ, САНКЦИИ, ВОЗМЕЩЕНИЕ УЩЕРБА</t>
  </si>
  <si>
    <t>000 1 1 601053 00 0000 140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</si>
  <si>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</si>
  <si>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000 1 16 01063 00 0000 140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</si>
  <si>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</si>
  <si>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000 1 16 01073 00 0000 140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</si>
  <si>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</si>
  <si>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000 1 16 01083 00 0000 140</t>
  </si>
  <si>
    <t>Административные штрафы, установленные главой 8 Кодекса Российской Федерации об административных правонарушениях, за административные правонарушения в области охраны окружающей среды и природопользования, налагаемые мировыми судьями, комиссиями по делам несовершеннолетних и защите их прав</t>
  </si>
  <si>
    <t>000 1 16 01093 00 0000 140</t>
  </si>
  <si>
    <t>Административные штрафы, установленные главой 9 Кодекса Российской Федерации об административных правонарушениях, за административные правонарушения в промышленности, строительстве и энергетике, налагаемые мировыми судьями, комиссиями по делам несовершеннолетних и защите их прав</t>
  </si>
  <si>
    <t>000 1 16 01143 00 0000 140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</si>
  <si>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</si>
  <si>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000 1 16 01153 00 0000 140</t>
  </si>
  <si>
    <t>Административные штрафы, установленные главой 15 Кодекса Российской Федерации об административных правонарушениях, за административные правонарушения в области финансов, налогов и сборов, страхования, рынка ценных бумаг (за исключением штрафов, указанных в пункте 6 статьи 46 Бюджетного кодекса Российской Федерации), налагаемые мировыми судьями, комиссиями по делам несовершеннолетних и защите их прав</t>
  </si>
  <si>
    <t>000 1 16 01173 00 0000 140</t>
  </si>
  <si>
    <t>Административные штрафы, установленные главой 17 Кодекса Российской Федерации об административных правонарушениях, за административные правонарушения, посягающие на институты государственной власти, налагаемые мировыми судьями, комиссиями по делам несовершеннолетних и защите их прав</t>
  </si>
  <si>
    <t>000 1 16 01193 00 0000 140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</si>
  <si>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</si>
  <si>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000 1 16 01203 00 0000 140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</si>
  <si>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</si>
  <si>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000 1 16 02020 00 0000 140</t>
  </si>
  <si>
    <t>Административные штрафы, установленные законами субъектов Российской Федерации об административных правонарушениях, за нарушение муниципальных правовых актов</t>
  </si>
  <si>
    <t>000 1 16 07010 00 0000 140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</si>
  <si>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</si>
  <si>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000 1 16 10030 14 0000 140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</si>
  <si>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округа (за исключением имущества, закрепленного за муниципальными бюджетными (автономными) учреждениями, унитарными предприятиями)</t>
  </si>
  <si>
    <t>000 1 16 11050 00 0000 140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</si>
  <si>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</si>
  <si>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000 1 17 00000 00 0000 000</t>
  </si>
  <si>
    <t xml:space="preserve">ПРОЧИЕ НЕНАЛОГОВЫЕ ДОХОДЫ </t>
  </si>
  <si>
    <t>000 1 17 01000 00 0000 180</t>
  </si>
  <si>
    <t>Невыясненные поступления</t>
  </si>
  <si>
    <t>000 1 17 05000 00 0000 180</t>
  </si>
  <si>
    <t>Прочие неналоговые доходы</t>
  </si>
  <si>
    <t>000 1 17 15020 00 0000 150</t>
  </si>
  <si>
    <t>Инициативные платежи, зачисляемые в бюджеты муниципальных округов</t>
  </si>
  <si>
    <t>000 2 00 00000 00 0000 000</t>
  </si>
  <si>
    <t>БЕЗВОЗМЕЗДНЫЕ ПОСТУПЛЕНИЯ</t>
  </si>
  <si>
    <t>000 2 02 00000 00 0000 000</t>
  </si>
  <si>
    <t>Безвозмездные поступления от других бюджетов бюджетной системы Российской Федерации</t>
  </si>
  <si>
    <t>000 2 02 10000 00 0000 151</t>
  </si>
  <si>
    <t>Дотации бюджетам бюджетной системы Российской Федерации</t>
  </si>
  <si>
    <t>000 2 02 20000 00 0000 151</t>
  </si>
  <si>
    <t>Субсидии бюджетам бюджетной системы Российской Федерации (межбюджетные субсидии)</t>
  </si>
  <si>
    <t>000 2 02 30000 00 0000 151</t>
  </si>
  <si>
    <t>Субвенции бюджетам бюджетной системы Российской Федерации</t>
  </si>
  <si>
    <t>Иные межбюджетные трансферты</t>
  </si>
  <si>
    <t>ПРОЧИЕ БЕЗВОЗМЕЗДНЫЕ ПОСТУПЛЕНИЯ</t>
  </si>
  <si>
    <t>000 2 18 00000 00 0000 000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</si>
  <si>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</si>
  <si>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</si>
  <si>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</si>
  <si>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000 8 50 0000 00 0000 000</t>
  </si>
  <si>
    <t>РАЗДЕЛ 2. Р А С Х О Д Ы</t>
  </si>
  <si>
    <t>0100</t>
  </si>
  <si>
    <t>ОБЩЕГОСУДАРСТВЕННЫЕ ВОПРОСЫ</t>
  </si>
  <si>
    <t>0102</t>
  </si>
  <si>
    <t>Функционирование высшего должностного лица субъекта РФ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</si>
  <si>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</si>
  <si>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</si>
  <si>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</si>
  <si>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РФ , высших  исполнительных органов субъектов РФ,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</si>
  <si>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</si>
  <si>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</si>
  <si>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</si>
  <si>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</si>
  <si>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0107</t>
  </si>
  <si>
    <t>Обеспечение проведения выборов и референдумов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</si>
  <si>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</si>
  <si>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</si>
  <si>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</si>
  <si>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</si>
  <si>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</si>
  <si>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</si>
  <si>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</si>
  <si>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</si>
  <si>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</si>
  <si>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 И ПРАВООХРАНИТЕЛЬНАЯ ДЕЯТЕЛЬНОСТЬ</t>
  </si>
  <si>
    <t>0302</t>
  </si>
  <si>
    <t>Органы внутренних дел</t>
  </si>
  <si>
    <t>0309</t>
  </si>
  <si>
    <t>Гражданская оборона</t>
  </si>
  <si>
    <t>0310</t>
  </si>
  <si>
    <t>Защита населения и территории от  чрезвычайных ситуаций природного и техногенного характера, пожарная безопасность</t>
  </si>
  <si>
    <t>0400</t>
  </si>
  <si>
    <t>НАЦИОНАЛЬНАЯ ЭКОНОМИКА</t>
  </si>
  <si>
    <t>0401</t>
  </si>
  <si>
    <t>Общеэкономические вопросы</t>
  </si>
  <si>
    <t>0402</t>
  </si>
  <si>
    <t>Топливно-энергетический комплекс</t>
  </si>
  <si>
    <t>0405</t>
  </si>
  <si>
    <t>Сельское хозяйство и рыболовство</t>
  </si>
  <si>
    <t>0408</t>
  </si>
  <si>
    <t>Транспорт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</si>
  <si>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</si>
  <si>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</si>
  <si>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</si>
  <si>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</si>
  <si>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</si>
  <si>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</si>
  <si>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</si>
  <si>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</si>
  <si>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</si>
  <si>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</si>
  <si>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</si>
  <si>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</si>
  <si>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</si>
  <si>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</si>
  <si>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</si>
  <si>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</si>
  <si>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</si>
  <si>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</si>
  <si>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</si>
  <si>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</si>
  <si>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0603</t>
  </si>
  <si>
    <t>Охрана объектов растительного и животного мира и среды их обитания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</si>
  <si>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</si>
  <si>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</si>
  <si>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</si>
  <si>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</si>
  <si>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</si>
  <si>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</si>
  <si>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</si>
  <si>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</si>
  <si>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0705</t>
  </si>
  <si>
    <t>Профессиональная подготовка, переподготовка  и повышение квалификации</t>
  </si>
  <si>
    <t>0707</t>
  </si>
  <si>
    <t xml:space="preserve">Молодежная политика 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</si>
  <si>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</si>
  <si>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</si>
  <si>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</si>
  <si>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</si>
  <si>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</si>
  <si>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 xml:space="preserve">Культура </t>
  </si>
  <si>
    <t>0804</t>
  </si>
  <si>
    <t>Другие 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</si>
  <si>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</si>
  <si>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</si>
  <si>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</si>
  <si>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</si>
  <si>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1002</t>
  </si>
  <si>
    <t>Социальное обслуживание населения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</si>
  <si>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</si>
  <si>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</si>
  <si>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</si>
  <si>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</si>
  <si>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</si>
  <si>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</si>
  <si>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</si>
  <si>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</si>
  <si>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1101</t>
  </si>
  <si>
    <t>Физическая культура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</si>
  <si>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</si>
  <si>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</si>
  <si>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</si>
  <si>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</si>
  <si>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</si>
  <si>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</si>
  <si>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1201</t>
  </si>
  <si>
    <t>Телевидение и радиовещание</t>
  </si>
  <si>
    <t>1202</t>
  </si>
  <si>
    <t>Периодическая печать и издательства</t>
  </si>
  <si>
    <t>1204</t>
  </si>
  <si>
    <t>Другие вопросы в области средств массовой информации</t>
  </si>
  <si>
    <t>1300</t>
  </si>
  <si>
    <t>ОБСЛУЖИВАНИЕ ГОСУДАРСТВЕННОГО                 (МУНИЦИПАЛЬНОГО) ДОЛГА</t>
  </si>
  <si>
    <t>1301</t>
  </si>
  <si>
    <t>Обслуживание государственного ( муниципального) внутреннего долга</t>
  </si>
  <si>
    <t>1400</t>
  </si>
  <si>
    <t>МЕЖБЮДЖЕТНЫЕ ТРАНСФЕРТЫ ОБЩЕГО ХАРАКТЕРА БЮДЖЕТАМ БЮДЖЕТНОЙ СИСТЕМЫ РОССИЙСКОЙ ФЕДЕРАЦИИ</t>
  </si>
  <si>
    <t>1403</t>
  </si>
  <si>
    <t>Прочие межбюджетные трансферты общего характера</t>
  </si>
  <si>
    <t>9600</t>
  </si>
  <si>
    <t>РАСХОДЫ БЮДЖЕТА - ВСЕГО</t>
  </si>
  <si>
    <t>7900</t>
  </si>
  <si>
    <t xml:space="preserve">                                                                                                                           ПРОФИЦИТ БЮДЖЕТА (со знаком "плюс")   ДЕФИЦИТ БЮДЖЕТА (со знаком "минус")</t>
  </si>
  <si>
    <t>000 2 02 40000 00 0000 151</t>
  </si>
  <si>
    <t>000 2 07 00000 00 0000 000</t>
  </si>
  <si>
    <t>Налог ,взимаемый в связи с применением патентной системы налогообложения</t>
  </si>
  <si>
    <t>000 1 16 07090 00 0000 140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</si>
  <si>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</si>
  <si>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>0900</t>
  </si>
  <si>
    <t>0902</t>
  </si>
  <si>
    <t>Амбулаторная помощь</t>
  </si>
  <si>
    <t>ЗДРАВООХРАНЕНИЕ</t>
  </si>
  <si>
    <t>000 1 16 01133 00 0000 140</t>
  </si>
  <si>
    <t>Административные штрафы, установленные главой 13 Кодекса Российской Федерации об административных правонарушениях, за административные правонарушения в области связи и информации, налагаемые мировыми судьями, комиссиями по делам несовершеннолетних и защите их прав</t>
  </si>
  <si>
    <t>Назначено на 1 квартал</t>
  </si>
  <si>
    <t>% исполнения к квартальным назначениям</t>
  </si>
  <si>
    <t>С.А.Солуянова</t>
  </si>
  <si>
    <t>Заместитель главы администрации - начальник финансового управления</t>
  </si>
  <si>
    <t>Доходы от реализации иного имущества, находящегося в собственности муниципальных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материальных запасов по указанному имуществу</t>
  </si>
  <si>
    <t xml:space="preserve"> 000 1 14 02000 00 0000 440</t>
  </si>
  <si>
    <t>более 200</t>
  </si>
  <si>
    <t>на 01.04.2026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</si>
</sst>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\-??_р_._-;_-@_-"/>
    <numFmt numFmtId="165" formatCode="0.0_ ;[Red]\-0.0\ "/>
    <numFmt numFmtId="166" formatCode="#,##0.0_ ;\-#,##0.0\ "/>
    <numFmt numFmtId="167" formatCode="?"/>
  </numFmts>
  <fonts count="18" x14ac:knownFonts="1">
    <font>
      <sz val="10"/>
      <color indexed="8"/>
      <name val="Arial Cyr"/>
    </font>
    <font>
      <sz val="11"/>
      <name val="Calibri"/>
      <family val="2"/>
      <charset val="204"/>
    </font>
    <font>
      <sz val="10"/>
      <name val="Arial"/>
      <family val="2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i/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2"/>
      <name val="Times New Roman"/>
      <family val="1"/>
      <charset val="204"/>
    </font>
    <font>
      <u/>
      <sz val="8"/>
      <color indexed="12"/>
      <name val="Arial Cyr"/>
    </font>
    <font>
      <sz val="11"/>
      <color indexed="9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Arial Cyr"/>
    </font>
    <font>
      <b/>
      <sz val="1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10"/>
        <bgColor indexed="60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49"/>
      </patternFill>
    </fill>
    <fill>
      <patternFill patternType="solid">
        <fgColor indexed="27"/>
        <bgColor indexed="41"/>
      </patternFill>
    </fill>
    <fill>
      <patternFill patternType="solid">
        <fgColor indexed="13"/>
        <bgColor indexed="34"/>
      </patternFill>
    </fill>
    <fill>
      <patternFill patternType="solid">
        <fgColor indexed="31"/>
        <bgColor indexed="22"/>
      </patternFill>
    </fill>
    <fill>
      <patternFill patternType="solid">
        <fgColor theme="8" tint="0.59999389629810485"/>
        <bgColor indexed="26"/>
      </patternFill>
    </fill>
    <fill>
      <patternFill patternType="solid">
        <fgColor theme="8" tint="0.39997558519241921"/>
        <bgColor indexed="26"/>
      </patternFill>
    </fill>
    <fill>
      <patternFill patternType="solid">
        <fgColor theme="8" tint="0.39997558519241921"/>
        <bgColor indexed="41"/>
      </patternFill>
    </fill>
    <fill>
      <patternFill patternType="solid">
        <fgColor theme="0"/>
        <bgColor indexed="26"/>
      </patternFill>
    </fill>
    <fill>
      <patternFill patternType="solid">
        <fgColor theme="8" tint="0.79998168889431442"/>
        <bgColor indexed="41"/>
      </patternFill>
    </fill>
    <fill>
      <patternFill patternType="solid">
        <fgColor theme="7" tint="0.59999389629810485"/>
        <bgColor indexed="41"/>
      </patternFill>
    </fill>
  </fills>
  <borders count="2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</borders>
  <cellStyleXfs count="25">
    <xf numFmtId="0" fontId="0" fillId="0" borderId="0"/>
    <xf numFmtId="0" fontId="13" fillId="2" borderId="0"/>
    <xf numFmtId="0" fontId="1" fillId="0" borderId="0"/>
    <xf numFmtId="0" fontId="12" fillId="0" borderId="0" applyNumberForma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164" fontId="16" fillId="0" borderId="0"/>
  </cellStyleXfs>
  <cellXfs count="144">
    <xf numFmtId="0" fontId="0" fillId="0" borderId="0" xfId="0"/>
    <xf numFmtId="0" fontId="3" fillId="0" borderId="0" xfId="0" applyFont="1"/>
    <xf numFmtId="49" fontId="3" fillId="0" borderId="0" xfId="0" applyNumberFormat="1" applyFont="1" applyAlignment="1">
      <alignment horizontal="center" wrapText="1"/>
    </xf>
    <xf numFmtId="49" fontId="6" fillId="0" borderId="0" xfId="0" applyNumberFormat="1" applyFont="1"/>
    <xf numFmtId="49" fontId="3" fillId="0" borderId="0" xfId="0" applyNumberFormat="1" applyFont="1"/>
    <xf numFmtId="0" fontId="3" fillId="0" borderId="0" xfId="0" applyFont="1" applyAlignment="1">
      <alignment vertical="top"/>
    </xf>
    <xf numFmtId="49" fontId="7" fillId="3" borderId="1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49" fontId="7" fillId="3" borderId="2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3" fillId="3" borderId="4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center"/>
    </xf>
    <xf numFmtId="49" fontId="8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6" xfId="0" applyFont="1" applyFill="1" applyBorder="1" applyAlignment="1" applyProtection="1">
      <alignment horizontal="center" vertical="center" wrapText="1"/>
      <protection locked="0"/>
    </xf>
    <xf numFmtId="0" fontId="8" fillId="3" borderId="6" xfId="0" applyFont="1" applyFill="1" applyBorder="1" applyAlignment="1" applyProtection="1">
      <alignment horizontal="right" vertical="center"/>
      <protection locked="0"/>
    </xf>
    <xf numFmtId="0" fontId="8" fillId="3" borderId="6" xfId="0" applyFont="1" applyFill="1" applyBorder="1" applyAlignment="1" applyProtection="1">
      <alignment horizontal="right" vertical="center" wrapText="1"/>
      <protection locked="0"/>
    </xf>
    <xf numFmtId="0" fontId="3" fillId="0" borderId="6" xfId="0" applyFont="1" applyBorder="1"/>
    <xf numFmtId="49" fontId="7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7" xfId="0" applyFont="1" applyFill="1" applyBorder="1" applyAlignment="1" applyProtection="1">
      <alignment horizontal="left" vertical="center" wrapText="1"/>
      <protection locked="0"/>
    </xf>
    <xf numFmtId="166" fontId="7" fillId="4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5" borderId="8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9" xfId="0" applyFont="1" applyFill="1" applyBorder="1" applyAlignment="1" applyProtection="1">
      <alignment vertical="center" wrapText="1"/>
      <protection locked="0"/>
    </xf>
    <xf numFmtId="166" fontId="7" fillId="3" borderId="9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>
      <alignment horizontal="center" vertical="center" wrapText="1"/>
    </xf>
    <xf numFmtId="49" fontId="3" fillId="0" borderId="9" xfId="0" applyNumberFormat="1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vertical="center" wrapText="1"/>
      <protection locked="0"/>
    </xf>
    <xf numFmtId="166" fontId="3" fillId="0" borderId="9" xfId="24" applyNumberFormat="1" applyFont="1" applyBorder="1" applyAlignment="1" applyProtection="1">
      <alignment horizontal="center" vertical="center" wrapText="1"/>
      <protection locked="0"/>
    </xf>
    <xf numFmtId="166" fontId="3" fillId="3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0" borderId="9" xfId="0" applyNumberFormat="1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vertical="center" wrapText="1"/>
    </xf>
    <xf numFmtId="166" fontId="7" fillId="0" borderId="9" xfId="24" applyNumberFormat="1" applyFont="1" applyBorder="1" applyAlignment="1" applyProtection="1">
      <alignment horizontal="center" vertical="center" wrapText="1"/>
      <protection locked="0"/>
    </xf>
    <xf numFmtId="0" fontId="7" fillId="0" borderId="9" xfId="0" applyFont="1" applyBorder="1" applyAlignment="1" applyProtection="1">
      <alignment vertical="center" wrapText="1"/>
      <protection locked="0"/>
    </xf>
    <xf numFmtId="49" fontId="3" fillId="3" borderId="9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9" xfId="0" applyFont="1" applyFill="1" applyBorder="1" applyAlignment="1" applyProtection="1">
      <alignment vertical="center" wrapText="1"/>
      <protection locked="0"/>
    </xf>
    <xf numFmtId="0" fontId="7" fillId="0" borderId="0" xfId="0" applyFont="1"/>
    <xf numFmtId="49" fontId="3" fillId="0" borderId="9" xfId="0" applyNumberFormat="1" applyFont="1" applyBorder="1" applyAlignment="1">
      <alignment horizontal="center" vertical="center"/>
    </xf>
    <xf numFmtId="167" fontId="3" fillId="0" borderId="9" xfId="0" applyNumberFormat="1" applyFont="1" applyBorder="1" applyAlignment="1">
      <alignment horizontal="left" vertical="center" wrapText="1"/>
    </xf>
    <xf numFmtId="49" fontId="3" fillId="0" borderId="9" xfId="0" applyNumberFormat="1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1" applyFont="1" applyFill="1" applyBorder="1" applyAlignment="1">
      <alignment horizontal="center" vertical="center" wrapText="1"/>
    </xf>
    <xf numFmtId="0" fontId="3" fillId="0" borderId="9" xfId="1" applyFont="1" applyFill="1" applyBorder="1" applyAlignment="1">
      <alignment horizontal="left" vertical="center" wrapText="1"/>
    </xf>
    <xf numFmtId="49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166" fontId="3" fillId="0" borderId="6" xfId="24" applyNumberFormat="1" applyFont="1" applyBorder="1" applyAlignment="1" applyProtection="1">
      <alignment horizontal="center" vertical="center" wrapText="1"/>
      <protection locked="0"/>
    </xf>
    <xf numFmtId="49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8" xfId="0" applyFont="1" applyFill="1" applyBorder="1" applyAlignment="1" applyProtection="1">
      <alignment vertical="center" wrapText="1"/>
      <protection locked="0"/>
    </xf>
    <xf numFmtId="166" fontId="7" fillId="3" borderId="8" xfId="24" applyNumberFormat="1" applyFont="1" applyFill="1" applyBorder="1" applyAlignment="1" applyProtection="1">
      <alignment horizontal="center" vertical="center" wrapText="1"/>
      <protection locked="0"/>
    </xf>
    <xf numFmtId="166" fontId="3" fillId="3" borderId="8" xfId="24" applyNumberFormat="1" applyFont="1" applyFill="1" applyBorder="1" applyAlignment="1" applyProtection="1">
      <alignment horizontal="center" vertical="center" wrapText="1"/>
      <protection locked="0"/>
    </xf>
    <xf numFmtId="0" fontId="14" fillId="0" borderId="9" xfId="2" applyFont="1" applyBorder="1" applyAlignment="1">
      <alignment horizontal="left" vertical="center" wrapText="1" readingOrder="1"/>
    </xf>
    <xf numFmtId="49" fontId="7" fillId="6" borderId="9" xfId="0" applyNumberFormat="1" applyFont="1" applyFill="1" applyBorder="1" applyAlignment="1" applyProtection="1">
      <alignment horizontal="center" vertical="center" wrapText="1"/>
      <protection locked="0"/>
    </xf>
    <xf numFmtId="0" fontId="10" fillId="6" borderId="9" xfId="2" applyFont="1" applyFill="1" applyBorder="1" applyAlignment="1">
      <alignment horizontal="left" vertical="center" wrapText="1" readingOrder="1"/>
    </xf>
    <xf numFmtId="166" fontId="7" fillId="6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6" xfId="0" applyNumberFormat="1" applyFont="1" applyFill="1" applyBorder="1" applyAlignment="1" applyProtection="1">
      <alignment horizontal="center" vertical="center" wrapText="1"/>
      <protection locked="0"/>
    </xf>
    <xf numFmtId="166" fontId="7" fillId="6" borderId="6" xfId="24" applyNumberFormat="1" applyFont="1" applyFill="1" applyBorder="1" applyAlignment="1" applyProtection="1">
      <alignment horizontal="center" vertical="center" wrapText="1"/>
      <protection locked="0"/>
    </xf>
    <xf numFmtId="49" fontId="7" fillId="6" borderId="10" xfId="0" applyNumberFormat="1" applyFont="1" applyFill="1" applyBorder="1" applyAlignment="1" applyProtection="1">
      <alignment horizontal="center" vertical="center" wrapText="1"/>
      <protection locked="0"/>
    </xf>
    <xf numFmtId="49" fontId="7" fillId="6" borderId="7" xfId="0" applyNumberFormat="1" applyFont="1" applyFill="1" applyBorder="1" applyAlignment="1" applyProtection="1">
      <alignment horizontal="center" vertical="center"/>
      <protection locked="0"/>
    </xf>
    <xf numFmtId="166" fontId="7" fillId="6" borderId="7" xfId="24" applyNumberFormat="1" applyFont="1" applyFill="1" applyBorder="1" applyAlignment="1" applyProtection="1">
      <alignment horizontal="center" vertical="center" wrapText="1"/>
      <protection locked="0"/>
    </xf>
    <xf numFmtId="166" fontId="7" fillId="6" borderId="11" xfId="24" applyNumberFormat="1" applyFont="1" applyFill="1" applyBorder="1" applyAlignment="1" applyProtection="1">
      <alignment horizontal="center" vertical="center" wrapText="1"/>
      <protection locked="0"/>
    </xf>
    <xf numFmtId="49" fontId="7" fillId="3" borderId="12" xfId="0" applyNumberFormat="1" applyFont="1" applyFill="1" applyBorder="1" applyAlignment="1">
      <alignment horizontal="center" vertical="center" wrapText="1"/>
    </xf>
    <xf numFmtId="49" fontId="7" fillId="3" borderId="8" xfId="0" applyNumberFormat="1" applyFont="1" applyFill="1" applyBorder="1" applyAlignment="1">
      <alignment horizontal="left" vertical="center"/>
    </xf>
    <xf numFmtId="166" fontId="7" fillId="3" borderId="8" xfId="24" applyNumberFormat="1" applyFont="1" applyFill="1" applyBorder="1" applyAlignment="1">
      <alignment horizontal="center" vertical="center" wrapText="1"/>
    </xf>
    <xf numFmtId="166" fontId="7" fillId="3" borderId="5" xfId="24" applyNumberFormat="1" applyFont="1" applyFill="1" applyBorder="1" applyAlignment="1">
      <alignment horizontal="center" vertical="center" wrapText="1"/>
    </xf>
    <xf numFmtId="49" fontId="3" fillId="3" borderId="8" xfId="0" applyNumberFormat="1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166" fontId="3" fillId="3" borderId="13" xfId="24" applyNumberFormat="1" applyFont="1" applyFill="1" applyBorder="1" applyAlignment="1">
      <alignment horizontal="center" vertical="center" wrapText="1"/>
    </xf>
    <xf numFmtId="49" fontId="7" fillId="5" borderId="9" xfId="0" applyNumberFormat="1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vertical="center" wrapText="1"/>
    </xf>
    <xf numFmtId="166" fontId="7" fillId="5" borderId="9" xfId="24" applyNumberFormat="1" applyFont="1" applyFill="1" applyBorder="1" applyAlignment="1">
      <alignment horizontal="center" vertical="center" wrapText="1"/>
    </xf>
    <xf numFmtId="166" fontId="7" fillId="5" borderId="13" xfId="24" applyNumberFormat="1" applyFont="1" applyFill="1" applyBorder="1" applyAlignment="1">
      <alignment horizontal="center" vertical="center" wrapText="1"/>
    </xf>
    <xf numFmtId="49" fontId="3" fillId="3" borderId="9" xfId="0" applyNumberFormat="1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vertical="center" wrapText="1"/>
    </xf>
    <xf numFmtId="166" fontId="3" fillId="3" borderId="14" xfId="24" applyNumberFormat="1" applyFont="1" applyFill="1" applyBorder="1" applyAlignment="1">
      <alignment horizontal="center" vertical="center" wrapText="1"/>
    </xf>
    <xf numFmtId="166" fontId="3" fillId="0" borderId="9" xfId="24" applyNumberFormat="1" applyFont="1" applyBorder="1" applyAlignment="1">
      <alignment horizontal="center" vertical="center" wrapText="1"/>
    </xf>
    <xf numFmtId="49" fontId="3" fillId="0" borderId="9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vertical="center" wrapText="1"/>
    </xf>
    <xf numFmtId="166" fontId="3" fillId="0" borderId="14" xfId="24" applyNumberFormat="1" applyFont="1" applyBorder="1" applyAlignment="1">
      <alignment horizontal="center" vertical="center" wrapText="1"/>
    </xf>
    <xf numFmtId="166" fontId="7" fillId="5" borderId="14" xfId="24" applyNumberFormat="1" applyFont="1" applyFill="1" applyBorder="1" applyAlignment="1">
      <alignment horizontal="center" vertical="center" wrapText="1"/>
    </xf>
    <xf numFmtId="166" fontId="7" fillId="5" borderId="15" xfId="24" applyNumberFormat="1" applyFont="1" applyFill="1" applyBorder="1" applyAlignment="1">
      <alignment horizontal="center" vertical="center" wrapText="1"/>
    </xf>
    <xf numFmtId="166" fontId="3" fillId="0" borderId="13" xfId="24" applyNumberFormat="1" applyFont="1" applyBorder="1" applyAlignment="1">
      <alignment horizontal="center" vertical="center" wrapText="1"/>
    </xf>
    <xf numFmtId="49" fontId="3" fillId="3" borderId="6" xfId="0" applyNumberFormat="1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 wrapText="1"/>
    </xf>
    <xf numFmtId="166" fontId="3" fillId="3" borderId="16" xfId="24" applyNumberFormat="1" applyFont="1" applyFill="1" applyBorder="1" applyAlignment="1">
      <alignment horizontal="center" vertical="center" wrapText="1"/>
    </xf>
    <xf numFmtId="166" fontId="3" fillId="3" borderId="6" xfId="24" applyNumberFormat="1" applyFont="1" applyFill="1" applyBorder="1" applyAlignment="1">
      <alignment horizontal="center" vertical="center" wrapText="1"/>
    </xf>
    <xf numFmtId="166" fontId="7" fillId="3" borderId="13" xfId="24" applyNumberFormat="1" applyFont="1" applyFill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vertical="center" wrapText="1"/>
    </xf>
    <xf numFmtId="166" fontId="7" fillId="3" borderId="3" xfId="24" applyNumberFormat="1" applyFont="1" applyFill="1" applyBorder="1" applyAlignment="1" applyProtection="1">
      <alignment horizontal="center" vertical="center" wrapText="1"/>
      <protection locked="0"/>
    </xf>
    <xf numFmtId="49" fontId="3" fillId="7" borderId="10" xfId="0" applyNumberFormat="1" applyFont="1" applyFill="1" applyBorder="1" applyAlignment="1">
      <alignment horizontal="center" vertical="center" wrapText="1"/>
    </xf>
    <xf numFmtId="0" fontId="7" fillId="7" borderId="17" xfId="0" applyFont="1" applyFill="1" applyBorder="1" applyAlignment="1">
      <alignment vertical="center" wrapText="1"/>
    </xf>
    <xf numFmtId="166" fontId="3" fillId="7" borderId="18" xfId="24" applyNumberFormat="1" applyFont="1" applyFill="1" applyBorder="1" applyAlignment="1">
      <alignment horizontal="center" vertical="center" wrapText="1"/>
    </xf>
    <xf numFmtId="166" fontId="3" fillId="7" borderId="19" xfId="24" applyNumberFormat="1" applyFont="1" applyFill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166" fontId="3" fillId="3" borderId="3" xfId="24" applyNumberFormat="1" applyFont="1" applyFill="1" applyBorder="1" applyAlignment="1">
      <alignment horizontal="center" vertical="center" wrapText="1"/>
    </xf>
    <xf numFmtId="49" fontId="7" fillId="6" borderId="10" xfId="0" applyNumberFormat="1" applyFont="1" applyFill="1" applyBorder="1" applyAlignment="1">
      <alignment horizontal="center" vertical="center" wrapText="1"/>
    </xf>
    <xf numFmtId="49" fontId="7" fillId="6" borderId="17" xfId="0" applyNumberFormat="1" applyFont="1" applyFill="1" applyBorder="1" applyAlignment="1">
      <alignment horizontal="center" vertical="center" wrapText="1"/>
    </xf>
    <xf numFmtId="166" fontId="7" fillId="6" borderId="7" xfId="24" applyNumberFormat="1" applyFont="1" applyFill="1" applyBorder="1" applyAlignment="1">
      <alignment horizontal="center" vertical="center" wrapText="1"/>
    </xf>
    <xf numFmtId="166" fontId="7" fillId="6" borderId="17" xfId="24" applyNumberFormat="1" applyFont="1" applyFill="1" applyBorder="1" applyAlignment="1">
      <alignment horizontal="center" vertical="center" wrapText="1"/>
    </xf>
    <xf numFmtId="49" fontId="7" fillId="3" borderId="20" xfId="0" applyNumberFormat="1" applyFont="1" applyFill="1" applyBorder="1" applyAlignment="1">
      <alignment horizontal="center" vertical="center" wrapText="1"/>
    </xf>
    <xf numFmtId="49" fontId="7" fillId="3" borderId="21" xfId="0" applyNumberFormat="1" applyFont="1" applyFill="1" applyBorder="1" applyAlignment="1">
      <alignment horizontal="left" vertical="center" wrapText="1"/>
    </xf>
    <xf numFmtId="166" fontId="11" fillId="3" borderId="22" xfId="24" applyNumberFormat="1" applyFont="1" applyFill="1" applyBorder="1" applyAlignment="1">
      <alignment horizontal="center" vertical="center" wrapText="1"/>
    </xf>
    <xf numFmtId="0" fontId="3" fillId="0" borderId="20" xfId="0" applyFont="1" applyBorder="1"/>
    <xf numFmtId="0" fontId="15" fillId="0" borderId="0" xfId="0" applyFont="1"/>
    <xf numFmtId="0" fontId="15" fillId="0" borderId="0" xfId="0" applyFont="1" applyAlignment="1">
      <alignment horizontal="right"/>
    </xf>
    <xf numFmtId="4" fontId="3" fillId="0" borderId="0" xfId="0" applyNumberFormat="1" applyFont="1" applyAlignment="1">
      <alignment wrapText="1"/>
    </xf>
    <xf numFmtId="166" fontId="3" fillId="0" borderId="14" xfId="24" applyNumberFormat="1" applyFont="1" applyBorder="1" applyAlignment="1" applyProtection="1">
      <alignment horizontal="center" vertical="center" wrapText="1"/>
      <protection locked="0"/>
    </xf>
    <xf numFmtId="49" fontId="3" fillId="0" borderId="6" xfId="0" applyNumberFormat="1" applyFont="1" applyBorder="1" applyAlignment="1">
      <alignment horizontal="center" vertical="center"/>
    </xf>
    <xf numFmtId="167" fontId="3" fillId="0" borderId="6" xfId="0" applyNumberFormat="1" applyFont="1" applyBorder="1" applyAlignment="1">
      <alignment horizontal="left" vertical="center" wrapText="1"/>
    </xf>
    <xf numFmtId="49" fontId="3" fillId="0" borderId="8" xfId="0" applyNumberFormat="1" applyFont="1" applyBorder="1" applyAlignment="1">
      <alignment horizontal="center" vertical="center"/>
    </xf>
    <xf numFmtId="167" fontId="3" fillId="0" borderId="8" xfId="0" applyNumberFormat="1" applyFont="1" applyBorder="1" applyAlignment="1">
      <alignment horizontal="left" vertical="center" wrapText="1"/>
    </xf>
    <xf numFmtId="166" fontId="3" fillId="0" borderId="8" xfId="24" applyNumberFormat="1" applyFont="1" applyBorder="1" applyAlignment="1" applyProtection="1">
      <alignment horizontal="center" vertical="center" wrapText="1"/>
      <protection locked="0"/>
    </xf>
    <xf numFmtId="49" fontId="3" fillId="0" borderId="23" xfId="0" applyNumberFormat="1" applyFont="1" applyBorder="1" applyAlignment="1">
      <alignment horizontal="center" vertical="center"/>
    </xf>
    <xf numFmtId="0" fontId="3" fillId="0" borderId="23" xfId="3" applyNumberFormat="1" applyFont="1" applyFill="1" applyBorder="1" applyAlignment="1" applyProtection="1">
      <alignment wrapText="1"/>
    </xf>
    <xf numFmtId="166" fontId="3" fillId="0" borderId="23" xfId="24" applyNumberFormat="1" applyFont="1" applyBorder="1" applyAlignment="1" applyProtection="1">
      <alignment horizontal="center" vertical="center" wrapText="1"/>
      <protection locked="0"/>
    </xf>
    <xf numFmtId="166" fontId="3" fillId="8" borderId="14" xfId="24" applyNumberFormat="1" applyFont="1" applyFill="1" applyBorder="1" applyAlignment="1">
      <alignment horizontal="center" vertical="center" wrapText="1"/>
    </xf>
    <xf numFmtId="49" fontId="7" fillId="8" borderId="9" xfId="0" applyNumberFormat="1" applyFont="1" applyFill="1" applyBorder="1" applyAlignment="1">
      <alignment horizontal="center" vertical="center" wrapText="1"/>
    </xf>
    <xf numFmtId="0" fontId="7" fillId="8" borderId="9" xfId="0" applyFont="1" applyFill="1" applyBorder="1" applyAlignment="1">
      <alignment vertical="center" wrapText="1"/>
    </xf>
    <xf numFmtId="166" fontId="3" fillId="9" borderId="9" xfId="24" applyNumberFormat="1" applyFont="1" applyFill="1" applyBorder="1" applyAlignment="1" applyProtection="1">
      <alignment horizontal="center" vertical="center" wrapText="1"/>
      <protection locked="0"/>
    </xf>
    <xf numFmtId="166" fontId="7" fillId="9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9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9" xfId="0" applyFont="1" applyFill="1" applyBorder="1" applyAlignment="1" applyProtection="1">
      <alignment vertical="center" wrapText="1"/>
      <protection locked="0"/>
    </xf>
    <xf numFmtId="166" fontId="7" fillId="10" borderId="9" xfId="24" applyNumberFormat="1" applyFont="1" applyFill="1" applyBorder="1" applyAlignment="1" applyProtection="1">
      <alignment horizontal="center" vertical="center" wrapText="1"/>
      <protection locked="0"/>
    </xf>
    <xf numFmtId="49" fontId="7" fillId="10" borderId="7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7" xfId="0" applyFont="1" applyFill="1" applyBorder="1" applyAlignment="1" applyProtection="1">
      <alignment vertical="center" wrapText="1"/>
      <protection locked="0"/>
    </xf>
    <xf numFmtId="166" fontId="7" fillId="10" borderId="7" xfId="24" applyNumberFormat="1" applyFont="1" applyFill="1" applyBorder="1" applyAlignment="1" applyProtection="1">
      <alignment horizontal="center" vertical="center" wrapText="1"/>
      <protection locked="0"/>
    </xf>
    <xf numFmtId="49" fontId="9" fillId="10" borderId="8" xfId="0" applyNumberFormat="1" applyFont="1" applyFill="1" applyBorder="1" applyAlignment="1" applyProtection="1">
      <alignment horizontal="center" vertical="center" wrapText="1"/>
      <protection locked="0"/>
    </xf>
    <xf numFmtId="0" fontId="7" fillId="10" borderId="8" xfId="0" applyFont="1" applyFill="1" applyBorder="1" applyAlignment="1" applyProtection="1">
      <alignment vertical="center" wrapText="1"/>
      <protection locked="0"/>
    </xf>
    <xf numFmtId="166" fontId="7" fillId="10" borderId="8" xfId="24" applyNumberFormat="1" applyFont="1" applyFill="1" applyBorder="1" applyAlignment="1" applyProtection="1">
      <alignment horizontal="center" vertical="center" wrapText="1"/>
      <protection locked="0"/>
    </xf>
    <xf numFmtId="49" fontId="11" fillId="10" borderId="9" xfId="0" applyNumberFormat="1" applyFont="1" applyFill="1" applyBorder="1" applyAlignment="1" applyProtection="1">
      <alignment horizontal="center" vertical="center" wrapText="1"/>
      <protection locked="0"/>
    </xf>
    <xf numFmtId="166" fontId="3" fillId="11" borderId="13" xfId="24" applyNumberFormat="1" applyFont="1" applyFill="1" applyBorder="1" applyAlignment="1">
      <alignment horizontal="center" vertical="center" wrapText="1"/>
    </xf>
    <xf numFmtId="166" fontId="7" fillId="11" borderId="8" xfId="24" applyNumberFormat="1" applyFont="1" applyFill="1" applyBorder="1" applyAlignment="1" applyProtection="1">
      <alignment horizontal="center" vertical="center" wrapText="1"/>
      <protection locked="0"/>
    </xf>
    <xf numFmtId="166" fontId="7" fillId="12" borderId="9" xfId="24" applyNumberFormat="1" applyFont="1" applyFill="1" applyBorder="1" applyAlignment="1">
      <alignment horizontal="center" vertical="center" wrapText="1"/>
    </xf>
    <xf numFmtId="166" fontId="7" fillId="13" borderId="17" xfId="24" applyNumberFormat="1" applyFont="1" applyFill="1" applyBorder="1" applyAlignment="1">
      <alignment horizontal="center" vertical="center" wrapText="1"/>
    </xf>
    <xf numFmtId="166" fontId="7" fillId="13" borderId="18" xfId="24" applyNumberFormat="1" applyFont="1" applyFill="1" applyBorder="1" applyAlignment="1" applyProtection="1">
      <alignment horizontal="center" vertical="center" wrapText="1"/>
      <protection locked="0"/>
    </xf>
    <xf numFmtId="167" fontId="3" fillId="0" borderId="26" xfId="0" applyNumberFormat="1" applyFont="1" applyBorder="1" applyAlignment="1">
      <alignment horizontal="left" wrapText="1"/>
    </xf>
    <xf numFmtId="165" fontId="17" fillId="3" borderId="1" xfId="0" applyNumberFormat="1" applyFont="1" applyFill="1" applyBorder="1" applyAlignment="1">
      <alignment horizontal="center" vertical="center" wrapText="1"/>
    </xf>
    <xf numFmtId="165" fontId="17" fillId="3" borderId="2" xfId="0" applyNumberFormat="1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15" fillId="0" borderId="0" xfId="0" applyFont="1" applyAlignment="1">
      <alignment horizontal="left"/>
    </xf>
  </cellXfs>
  <cellStyles count="25">
    <cellStyle name="Excel_BuiltIn_Акцент2" xfId="1"/>
    <cellStyle name="Normal" xfId="2"/>
    <cellStyle name="Гиперссылка" xfId="3" builtinId="8"/>
    <cellStyle name="Обычный" xfId="0" builtinId="0"/>
    <cellStyle name="Обычный 10" xfId="4"/>
    <cellStyle name="Обычный 11" xfId="5"/>
    <cellStyle name="Обычный 12" xfId="6"/>
    <cellStyle name="Обычный 13" xfId="7"/>
    <cellStyle name="Обычный 14" xfId="8"/>
    <cellStyle name="Обычный 15" xfId="9"/>
    <cellStyle name="Обычный 16" xfId="10"/>
    <cellStyle name="Обычный 17" xfId="11"/>
    <cellStyle name="Обычный 18" xfId="12"/>
    <cellStyle name="Обычный 19" xfId="13"/>
    <cellStyle name="Обычный 2" xfId="14"/>
    <cellStyle name="Обычный 20" xfId="15"/>
    <cellStyle name="Обычный 21" xfId="16"/>
    <cellStyle name="Обычный 3" xfId="17"/>
    <cellStyle name="Обычный 4" xfId="18"/>
    <cellStyle name="Обычный 5" xfId="19"/>
    <cellStyle name="Обычный 6" xfId="20"/>
    <cellStyle name="Обычный 7" xfId="21"/>
    <cellStyle name="Обычный 8" xfId="22"/>
    <cellStyle name="Обычный 9" xfId="23"/>
    <cellStyle name="Финансовый 2" xfId="2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nsultantplus://offline/ref=EE2A325F57B7A8464CD6A39565291F9A6190EB43297432CFDEC66C988214870B84DF015B41F3313679BA7F913F79C975F2BDA4765497F751k7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T141"/>
  <sheetViews>
    <sheetView showZeros="0" tabSelected="1" zoomScale="80" zoomScaleNormal="80" workbookViewId="0">
      <pane ySplit="7" topLeftCell="A8" activePane="bottomLeft" state="frozen"/>
      <selection pane="bottomLeft" activeCell="E66" sqref="E66"/>
    </sheetView>
  </sheetViews>
  <sheetFormatPr defaultRowHeight="15.75" x14ac:dyDescent="0.25"/>
  <cols>
    <col min="1" max="1" width="28.5703125" style="1" customWidth="1"/>
    <col min="2" max="2" width="80.140625" style="1" customWidth="1"/>
    <col min="3" max="3" width="15.85546875" style="1" customWidth="1"/>
    <col min="4" max="4" width="14.140625" style="1" customWidth="1"/>
    <col min="5" max="5" width="15.28515625" style="1" customWidth="1"/>
    <col min="6" max="6" width="11.85546875" style="1" customWidth="1"/>
    <col min="7" max="7" width="13.140625" style="1" customWidth="1"/>
    <col min="8" max="254" width="9.140625" style="1" customWidth="1"/>
  </cols>
  <sheetData>
    <row r="1" spans="1:7" ht="97.9" customHeight="1" x14ac:dyDescent="0.25">
      <c r="A1" s="141" t="s">
        <v>0</v>
      </c>
      <c r="B1" s="141"/>
      <c r="C1" s="141"/>
      <c r="D1" s="141"/>
      <c r="E1" s="141"/>
      <c r="F1" s="141"/>
      <c r="G1" s="141"/>
    </row>
    <row r="2" spans="1:7" ht="28.15" customHeight="1" x14ac:dyDescent="0.25">
      <c r="A2" s="142" t="s">
        <v>268</v>
      </c>
      <c r="B2" s="142"/>
      <c r="C2" s="142"/>
      <c r="D2" s="142"/>
      <c r="E2" s="142"/>
      <c r="F2" s="142"/>
      <c r="G2" s="142"/>
    </row>
    <row r="3" spans="1:7" x14ac:dyDescent="0.25">
      <c r="A3" s="2"/>
      <c r="B3" s="3"/>
      <c r="C3" s="4"/>
      <c r="D3" s="4"/>
      <c r="E3" s="5"/>
      <c r="F3" s="5"/>
    </row>
    <row r="4" spans="1:7" ht="112.15" customHeight="1" x14ac:dyDescent="0.25">
      <c r="A4" s="6" t="s">
        <v>1</v>
      </c>
      <c r="B4" s="7" t="s">
        <v>2</v>
      </c>
      <c r="C4" s="6" t="s">
        <v>3</v>
      </c>
      <c r="D4" s="8" t="s">
        <v>261</v>
      </c>
      <c r="E4" s="8" t="s">
        <v>4</v>
      </c>
      <c r="F4" s="140" t="s">
        <v>5</v>
      </c>
      <c r="G4" s="139" t="s">
        <v>262</v>
      </c>
    </row>
    <row r="5" spans="1:7" x14ac:dyDescent="0.25">
      <c r="A5" s="9">
        <v>1</v>
      </c>
      <c r="B5" s="10">
        <v>2</v>
      </c>
      <c r="C5" s="11" t="s">
        <v>6</v>
      </c>
      <c r="D5" s="11" t="s">
        <v>7</v>
      </c>
      <c r="E5" s="12">
        <v>5</v>
      </c>
      <c r="F5" s="13">
        <v>6</v>
      </c>
      <c r="G5" s="14">
        <v>7</v>
      </c>
    </row>
    <row r="6" spans="1:7" x14ac:dyDescent="0.25">
      <c r="A6" s="15"/>
      <c r="B6" s="16" t="s">
        <v>8</v>
      </c>
      <c r="C6" s="17"/>
      <c r="D6" s="17"/>
      <c r="E6" s="18"/>
      <c r="F6" s="18"/>
      <c r="G6" s="19"/>
    </row>
    <row r="7" spans="1:7" x14ac:dyDescent="0.25">
      <c r="A7" s="20" t="s">
        <v>9</v>
      </c>
      <c r="B7" s="21" t="s">
        <v>10</v>
      </c>
      <c r="C7" s="22">
        <f>C8+C23</f>
        <v>1318308.3</v>
      </c>
      <c r="D7" s="22">
        <f>D8+D23</f>
        <v>199874.1</v>
      </c>
      <c r="E7" s="22">
        <f>E8+E23</f>
        <v>208717.50000000003</v>
      </c>
      <c r="F7" s="22">
        <f t="shared" ref="F7:F57" si="0">IF(C7&gt;0,E7/C7*100,0)</f>
        <v>15.832222250288497</v>
      </c>
      <c r="G7" s="22">
        <f t="shared" ref="G7:G39" si="1">IF(D7&gt;0,E7/D7*100,0)</f>
        <v>104.42448521344187</v>
      </c>
    </row>
    <row r="8" spans="1:7" x14ac:dyDescent="0.25">
      <c r="A8" s="129"/>
      <c r="B8" s="130" t="s">
        <v>11</v>
      </c>
      <c r="C8" s="131">
        <f>SUM(C9+C11+C12+C17+C20)</f>
        <v>1233553.78</v>
      </c>
      <c r="D8" s="131">
        <f>D9+D12+D17+D20+D11</f>
        <v>178426.7</v>
      </c>
      <c r="E8" s="131">
        <f>E9+E12+E17+E20+E11</f>
        <v>180166.30000000002</v>
      </c>
      <c r="F8" s="131">
        <f t="shared" si="0"/>
        <v>14.605467789170895</v>
      </c>
      <c r="G8" s="131">
        <f t="shared" si="1"/>
        <v>100.97496619059815</v>
      </c>
    </row>
    <row r="9" spans="1:7" x14ac:dyDescent="0.25">
      <c r="A9" s="24" t="s">
        <v>12</v>
      </c>
      <c r="B9" s="25" t="s">
        <v>13</v>
      </c>
      <c r="C9" s="26">
        <f>C10</f>
        <v>710520.8</v>
      </c>
      <c r="D9" s="26">
        <f>D10</f>
        <v>115957</v>
      </c>
      <c r="E9" s="26">
        <f>E10</f>
        <v>134022.9</v>
      </c>
      <c r="F9" s="27">
        <f t="shared" si="0"/>
        <v>18.86262865210983</v>
      </c>
      <c r="G9" s="26">
        <f t="shared" si="1"/>
        <v>115.57982700483799</v>
      </c>
    </row>
    <row r="10" spans="1:7" s="1" customFormat="1" x14ac:dyDescent="0.25">
      <c r="A10" s="28" t="s">
        <v>14</v>
      </c>
      <c r="B10" s="29" t="s">
        <v>15</v>
      </c>
      <c r="C10" s="30">
        <v>710520.8</v>
      </c>
      <c r="D10" s="30">
        <v>115957</v>
      </c>
      <c r="E10" s="31">
        <v>134022.9</v>
      </c>
      <c r="F10" s="31">
        <f t="shared" si="0"/>
        <v>18.86262865210983</v>
      </c>
      <c r="G10" s="26">
        <f t="shared" si="1"/>
        <v>115.57982700483799</v>
      </c>
    </row>
    <row r="11" spans="1:7" s="1" customFormat="1" ht="31.5" x14ac:dyDescent="0.25">
      <c r="A11" s="32" t="s">
        <v>16</v>
      </c>
      <c r="B11" s="33" t="s">
        <v>17</v>
      </c>
      <c r="C11" s="34">
        <v>64033.2</v>
      </c>
      <c r="D11" s="34">
        <v>14006</v>
      </c>
      <c r="E11" s="34">
        <v>14028.6</v>
      </c>
      <c r="F11" s="31">
        <f t="shared" si="0"/>
        <v>21.908322557673209</v>
      </c>
      <c r="G11" s="26">
        <f t="shared" si="1"/>
        <v>100.16135941739255</v>
      </c>
    </row>
    <row r="12" spans="1:7" s="1" customFormat="1" x14ac:dyDescent="0.25">
      <c r="A12" s="32" t="s">
        <v>18</v>
      </c>
      <c r="B12" s="35" t="s">
        <v>19</v>
      </c>
      <c r="C12" s="34">
        <f>SUM(C13:C16)</f>
        <v>145159.9</v>
      </c>
      <c r="D12" s="34">
        <f>SUM(D13:D16)</f>
        <v>18811.099999999999</v>
      </c>
      <c r="E12" s="34">
        <f>SUM(E13:E16)</f>
        <v>8225.4999999999982</v>
      </c>
      <c r="F12" s="31"/>
      <c r="G12" s="26"/>
    </row>
    <row r="13" spans="1:7" s="1" customFormat="1" ht="31.5" x14ac:dyDescent="0.25">
      <c r="A13" s="36" t="s">
        <v>20</v>
      </c>
      <c r="B13" s="37" t="s">
        <v>21</v>
      </c>
      <c r="C13" s="30">
        <v>133767.29999999999</v>
      </c>
      <c r="D13" s="30">
        <v>12547.3</v>
      </c>
      <c r="E13" s="30">
        <v>6053.9</v>
      </c>
      <c r="F13" s="31">
        <f t="shared" si="0"/>
        <v>4.5256949942175702</v>
      </c>
      <c r="G13" s="26">
        <f t="shared" si="1"/>
        <v>48.248627194695274</v>
      </c>
    </row>
    <row r="14" spans="1:7" s="1" customFormat="1" x14ac:dyDescent="0.25">
      <c r="A14" s="28" t="s">
        <v>22</v>
      </c>
      <c r="B14" s="29" t="s">
        <v>23</v>
      </c>
      <c r="C14" s="30"/>
      <c r="D14" s="30">
        <v>0</v>
      </c>
      <c r="E14" s="30">
        <v>1.8</v>
      </c>
      <c r="F14" s="31">
        <f t="shared" si="0"/>
        <v>0</v>
      </c>
      <c r="G14" s="26">
        <f t="shared" si="1"/>
        <v>0</v>
      </c>
    </row>
    <row r="15" spans="1:7" s="1" customFormat="1" x14ac:dyDescent="0.25">
      <c r="A15" s="28" t="s">
        <v>24</v>
      </c>
      <c r="B15" s="29" t="s">
        <v>25</v>
      </c>
      <c r="C15" s="30">
        <v>6320</v>
      </c>
      <c r="D15" s="30">
        <v>5659.8</v>
      </c>
      <c r="E15" s="30">
        <v>4531.3999999999996</v>
      </c>
      <c r="F15" s="31">
        <f t="shared" si="0"/>
        <v>71.699367088607588</v>
      </c>
      <c r="G15" s="26">
        <f t="shared" si="1"/>
        <v>80.062899749107729</v>
      </c>
    </row>
    <row r="16" spans="1:7" s="1" customFormat="1" ht="31.5" x14ac:dyDescent="0.25">
      <c r="A16" s="28" t="s">
        <v>26</v>
      </c>
      <c r="B16" s="29" t="s">
        <v>252</v>
      </c>
      <c r="C16" s="30">
        <v>5072.6000000000004</v>
      </c>
      <c r="D16" s="30">
        <v>604</v>
      </c>
      <c r="E16" s="30">
        <v>-2361.6</v>
      </c>
      <c r="F16" s="31"/>
      <c r="G16" s="26"/>
    </row>
    <row r="17" spans="1:7" s="1" customFormat="1" x14ac:dyDescent="0.25">
      <c r="A17" s="32" t="s">
        <v>27</v>
      </c>
      <c r="B17" s="35" t="s">
        <v>28</v>
      </c>
      <c r="C17" s="34">
        <f>SUM(C18:C19)</f>
        <v>277530.59999999998</v>
      </c>
      <c r="D17" s="34">
        <f>SUM(D18:D19)</f>
        <v>21548.300000000003</v>
      </c>
      <c r="E17" s="34">
        <f>SUM(E18:E19)</f>
        <v>16638.099999999999</v>
      </c>
      <c r="F17" s="31">
        <f t="shared" si="0"/>
        <v>5.9950506358578117</v>
      </c>
      <c r="G17" s="26">
        <f t="shared" si="1"/>
        <v>77.21305160963972</v>
      </c>
    </row>
    <row r="18" spans="1:7" s="1" customFormat="1" x14ac:dyDescent="0.25">
      <c r="A18" s="28" t="s">
        <v>29</v>
      </c>
      <c r="B18" s="29" t="s">
        <v>30</v>
      </c>
      <c r="C18" s="30">
        <v>100107.4</v>
      </c>
      <c r="D18" s="30">
        <v>4323.1000000000004</v>
      </c>
      <c r="E18" s="30">
        <v>3162.6</v>
      </c>
      <c r="F18" s="31">
        <f t="shared" si="0"/>
        <v>3.1592070116694666</v>
      </c>
      <c r="G18" s="26">
        <f t="shared" si="1"/>
        <v>73.15583724642039</v>
      </c>
    </row>
    <row r="19" spans="1:7" s="1" customFormat="1" x14ac:dyDescent="0.25">
      <c r="A19" s="28" t="s">
        <v>31</v>
      </c>
      <c r="B19" s="29" t="s">
        <v>32</v>
      </c>
      <c r="C19" s="30">
        <v>177423.2</v>
      </c>
      <c r="D19" s="30">
        <v>17225.2</v>
      </c>
      <c r="E19" s="30">
        <v>13475.5</v>
      </c>
      <c r="F19" s="31">
        <f t="shared" si="0"/>
        <v>7.595117211277894</v>
      </c>
      <c r="G19" s="26">
        <f t="shared" si="1"/>
        <v>78.231312263427995</v>
      </c>
    </row>
    <row r="20" spans="1:7" s="1" customFormat="1" x14ac:dyDescent="0.25">
      <c r="A20" s="32" t="s">
        <v>33</v>
      </c>
      <c r="B20" s="35" t="s">
        <v>34</v>
      </c>
      <c r="C20" s="34">
        <f>SUM(C21:C22)</f>
        <v>36309.279999999999</v>
      </c>
      <c r="D20" s="34">
        <f>SUM(D21:D22)</f>
        <v>8104.3</v>
      </c>
      <c r="E20" s="34">
        <f>SUM(E21:E22)</f>
        <v>7251.2</v>
      </c>
      <c r="F20" s="31">
        <f t="shared" si="0"/>
        <v>19.970652130805128</v>
      </c>
      <c r="G20" s="26">
        <f t="shared" si="1"/>
        <v>89.473489382179821</v>
      </c>
    </row>
    <row r="21" spans="1:7" s="1" customFormat="1" ht="31.5" x14ac:dyDescent="0.25">
      <c r="A21" s="28" t="s">
        <v>35</v>
      </c>
      <c r="B21" s="29" t="s">
        <v>36</v>
      </c>
      <c r="C21" s="30">
        <v>36279.279999999999</v>
      </c>
      <c r="D21" s="30">
        <v>8099.3</v>
      </c>
      <c r="E21" s="30">
        <v>7251.2</v>
      </c>
      <c r="F21" s="31">
        <f t="shared" si="0"/>
        <v>19.987166228216218</v>
      </c>
      <c r="G21" s="26">
        <f t="shared" si="1"/>
        <v>89.528724704604102</v>
      </c>
    </row>
    <row r="22" spans="1:7" s="1" customFormat="1" ht="31.5" x14ac:dyDescent="0.25">
      <c r="A22" s="28" t="s">
        <v>37</v>
      </c>
      <c r="B22" s="29" t="s">
        <v>38</v>
      </c>
      <c r="C22" s="30">
        <v>30</v>
      </c>
      <c r="D22" s="30">
        <v>5</v>
      </c>
      <c r="E22" s="30">
        <v>0</v>
      </c>
      <c r="F22" s="31">
        <f t="shared" si="0"/>
        <v>0</v>
      </c>
      <c r="G22" s="26">
        <f t="shared" si="1"/>
        <v>0</v>
      </c>
    </row>
    <row r="23" spans="1:7" s="38" customFormat="1" x14ac:dyDescent="0.25">
      <c r="A23" s="132"/>
      <c r="B23" s="124" t="s">
        <v>39</v>
      </c>
      <c r="C23" s="125">
        <f>C24+C35+C36+C41+C58</f>
        <v>84754.52</v>
      </c>
      <c r="D23" s="125">
        <f>D24+D35+D36+D41+D58</f>
        <v>21447.399999999998</v>
      </c>
      <c r="E23" s="125">
        <f>E24+E35+E36+E41+E58</f>
        <v>28551.200000000004</v>
      </c>
      <c r="F23" s="125">
        <f t="shared" si="0"/>
        <v>33.686934926892398</v>
      </c>
      <c r="G23" s="131">
        <f t="shared" si="1"/>
        <v>133.12196350140346</v>
      </c>
    </row>
    <row r="24" spans="1:7" ht="36" customHeight="1" x14ac:dyDescent="0.25">
      <c r="A24" s="24" t="s">
        <v>40</v>
      </c>
      <c r="B24" s="25" t="s">
        <v>41</v>
      </c>
      <c r="C24" s="26">
        <f>SUM(C25:C32)</f>
        <v>50793.9</v>
      </c>
      <c r="D24" s="26">
        <f>SUM(D25:D32)</f>
        <v>12585.599999999999</v>
      </c>
      <c r="E24" s="26">
        <f>SUM(E25:E32)</f>
        <v>13279.800000000003</v>
      </c>
      <c r="F24" s="31">
        <f t="shared" si="0"/>
        <v>26.144477978654923</v>
      </c>
      <c r="G24" s="26">
        <f t="shared" si="1"/>
        <v>105.51582761250957</v>
      </c>
    </row>
    <row r="25" spans="1:7" ht="47.25" hidden="1" x14ac:dyDescent="0.25">
      <c r="A25" s="36" t="s">
        <v>42</v>
      </c>
      <c r="B25" s="37" t="s">
        <v>43</v>
      </c>
      <c r="C25" s="31"/>
      <c r="D25" s="31"/>
      <c r="E25" s="31"/>
      <c r="F25" s="31">
        <f t="shared" si="0"/>
        <v>0</v>
      </c>
      <c r="G25" s="26">
        <f t="shared" si="1"/>
        <v>0</v>
      </c>
    </row>
    <row r="26" spans="1:7" s="1" customFormat="1" ht="63" x14ac:dyDescent="0.25">
      <c r="A26" s="28" t="s">
        <v>44</v>
      </c>
      <c r="B26" s="29" t="s">
        <v>45</v>
      </c>
      <c r="C26" s="31">
        <v>20294.900000000001</v>
      </c>
      <c r="D26" s="31">
        <v>5073.7</v>
      </c>
      <c r="E26" s="31">
        <v>4815.1000000000004</v>
      </c>
      <c r="F26" s="31">
        <f t="shared" si="0"/>
        <v>23.725665068564023</v>
      </c>
      <c r="G26" s="26">
        <f t="shared" si="1"/>
        <v>94.903127894830206</v>
      </c>
    </row>
    <row r="27" spans="1:7" s="1" customFormat="1" ht="63" x14ac:dyDescent="0.25">
      <c r="A27" s="28" t="s">
        <v>46</v>
      </c>
      <c r="B27" s="29" t="s">
        <v>47</v>
      </c>
      <c r="C27" s="30">
        <v>1690.9</v>
      </c>
      <c r="D27" s="30">
        <v>422.7</v>
      </c>
      <c r="E27" s="30">
        <v>539.1</v>
      </c>
      <c r="F27" s="31">
        <f t="shared" si="0"/>
        <v>31.882429475427287</v>
      </c>
      <c r="G27" s="26">
        <f t="shared" si="1"/>
        <v>127.53726046841733</v>
      </c>
    </row>
    <row r="28" spans="1:7" s="1" customFormat="1" ht="78.75" x14ac:dyDescent="0.25">
      <c r="A28" s="28" t="s">
        <v>48</v>
      </c>
      <c r="B28" s="29" t="s">
        <v>49</v>
      </c>
      <c r="C28" s="30">
        <v>881.7</v>
      </c>
      <c r="D28" s="30">
        <v>220.2</v>
      </c>
      <c r="E28" s="30">
        <v>345.8</v>
      </c>
      <c r="F28" s="31">
        <f t="shared" si="0"/>
        <v>39.219689236701825</v>
      </c>
      <c r="G28" s="26">
        <f t="shared" si="1"/>
        <v>157.03905540417804</v>
      </c>
    </row>
    <row r="29" spans="1:7" s="1" customFormat="1" ht="31.5" x14ac:dyDescent="0.25">
      <c r="A29" s="28" t="s">
        <v>50</v>
      </c>
      <c r="B29" s="29" t="s">
        <v>51</v>
      </c>
      <c r="C29" s="30">
        <v>17705</v>
      </c>
      <c r="D29" s="30">
        <v>4426.2</v>
      </c>
      <c r="E29" s="30">
        <v>4336.3999999999996</v>
      </c>
      <c r="F29" s="31">
        <f t="shared" si="0"/>
        <v>24.492516238350746</v>
      </c>
      <c r="G29" s="26">
        <f t="shared" si="1"/>
        <v>97.971171659662915</v>
      </c>
    </row>
    <row r="30" spans="1:7" s="1" customFormat="1" ht="31.5" x14ac:dyDescent="0.25">
      <c r="A30" s="36" t="s">
        <v>52</v>
      </c>
      <c r="B30" s="37" t="s">
        <v>53</v>
      </c>
      <c r="C30" s="30">
        <v>80</v>
      </c>
      <c r="D30" s="30">
        <v>20</v>
      </c>
      <c r="E30" s="30">
        <v>10.7</v>
      </c>
      <c r="F30" s="31">
        <f t="shared" si="0"/>
        <v>13.374999999999998</v>
      </c>
      <c r="G30" s="26">
        <f t="shared" si="1"/>
        <v>53.499999999999993</v>
      </c>
    </row>
    <row r="31" spans="1:7" s="1" customFormat="1" x14ac:dyDescent="0.25">
      <c r="A31" s="28" t="s">
        <v>54</v>
      </c>
      <c r="B31" s="29" t="s">
        <v>55</v>
      </c>
      <c r="C31" s="30">
        <v>11</v>
      </c>
      <c r="D31" s="30">
        <v>0</v>
      </c>
      <c r="E31" s="30"/>
      <c r="F31" s="31">
        <f t="shared" si="0"/>
        <v>0</v>
      </c>
      <c r="G31" s="26">
        <f t="shared" si="1"/>
        <v>0</v>
      </c>
    </row>
    <row r="32" spans="1:7" s="38" customFormat="1" ht="78.75" x14ac:dyDescent="0.25">
      <c r="A32" s="32" t="s">
        <v>56</v>
      </c>
      <c r="B32" s="35" t="s">
        <v>57</v>
      </c>
      <c r="C32" s="34">
        <f>SUM(C33:C34)</f>
        <v>10130.4</v>
      </c>
      <c r="D32" s="34">
        <f>SUM(D33:D34)</f>
        <v>2422.8000000000002</v>
      </c>
      <c r="E32" s="34">
        <f>SUM(E33:E34)</f>
        <v>3232.7</v>
      </c>
      <c r="F32" s="26">
        <f t="shared" si="0"/>
        <v>31.91088209744926</v>
      </c>
      <c r="G32" s="26">
        <f t="shared" si="1"/>
        <v>133.42826481756646</v>
      </c>
    </row>
    <row r="33" spans="1:7" s="1" customFormat="1" ht="63" x14ac:dyDescent="0.25">
      <c r="A33" s="28" t="s">
        <v>58</v>
      </c>
      <c r="B33" s="29" t="s">
        <v>59</v>
      </c>
      <c r="C33" s="30">
        <v>7479.4</v>
      </c>
      <c r="D33" s="30">
        <v>1863.9</v>
      </c>
      <c r="E33" s="30">
        <v>2670</v>
      </c>
      <c r="F33" s="31">
        <f t="shared" si="0"/>
        <v>35.698050645773726</v>
      </c>
      <c r="G33" s="26">
        <f t="shared" si="1"/>
        <v>143.24802832769998</v>
      </c>
    </row>
    <row r="34" spans="1:7" s="1" customFormat="1" ht="94.5" x14ac:dyDescent="0.25">
      <c r="A34" s="28" t="s">
        <v>60</v>
      </c>
      <c r="B34" s="29" t="s">
        <v>61</v>
      </c>
      <c r="C34" s="30">
        <v>2651</v>
      </c>
      <c r="D34" s="30">
        <v>558.9</v>
      </c>
      <c r="E34" s="30">
        <v>562.70000000000005</v>
      </c>
      <c r="F34" s="31">
        <f t="shared" si="0"/>
        <v>21.225952470765748</v>
      </c>
      <c r="G34" s="26">
        <f t="shared" si="1"/>
        <v>100.67990696010021</v>
      </c>
    </row>
    <row r="35" spans="1:7" s="1" customFormat="1" x14ac:dyDescent="0.25">
      <c r="A35" s="32" t="s">
        <v>62</v>
      </c>
      <c r="B35" s="35" t="s">
        <v>63</v>
      </c>
      <c r="C35" s="34">
        <v>4393.7</v>
      </c>
      <c r="D35" s="34">
        <v>2880.8</v>
      </c>
      <c r="E35" s="34">
        <v>2858.4</v>
      </c>
      <c r="F35" s="31">
        <f t="shared" ref="F35" si="2">IF(C35&gt;0,E35/C35*100,0)</f>
        <v>65.056785852470583</v>
      </c>
      <c r="G35" s="26" t="s">
        <v>267</v>
      </c>
    </row>
    <row r="36" spans="1:7" s="1" customFormat="1" x14ac:dyDescent="0.25">
      <c r="A36" s="32" t="s">
        <v>64</v>
      </c>
      <c r="B36" s="35" t="s">
        <v>65</v>
      </c>
      <c r="C36" s="34">
        <f>SUM(C38:C40)</f>
        <v>23000</v>
      </c>
      <c r="D36" s="34">
        <f>SUM(D38:D40)</f>
        <v>5525</v>
      </c>
      <c r="E36" s="34">
        <f>SUM(E37:E40)</f>
        <v>8112.4999999999991</v>
      </c>
      <c r="F36" s="31">
        <f t="shared" si="0"/>
        <v>35.271739130434774</v>
      </c>
      <c r="G36" s="26">
        <f t="shared" si="1"/>
        <v>146.83257918552036</v>
      </c>
    </row>
    <row r="37" spans="1:7" s="1" customFormat="1" ht="78.75" x14ac:dyDescent="0.25">
      <c r="A37" s="28" t="s">
        <v>266</v>
      </c>
      <c r="B37" s="29" t="s">
        <v>265</v>
      </c>
      <c r="C37" s="34">
        <v>0</v>
      </c>
      <c r="D37" s="34">
        <v>0</v>
      </c>
      <c r="E37" s="30">
        <v>29.2</v>
      </c>
      <c r="F37" s="31"/>
      <c r="G37" s="26"/>
    </row>
    <row r="38" spans="1:7" s="1" customFormat="1" ht="31.5" x14ac:dyDescent="0.25">
      <c r="A38" s="28" t="s">
        <v>66</v>
      </c>
      <c r="B38" s="29" t="s">
        <v>67</v>
      </c>
      <c r="C38" s="30">
        <v>11500</v>
      </c>
      <c r="D38" s="30">
        <v>2875</v>
      </c>
      <c r="E38" s="30">
        <v>6086.2</v>
      </c>
      <c r="F38" s="31">
        <f t="shared" si="0"/>
        <v>52.923478260869558</v>
      </c>
      <c r="G38" s="26" t="s">
        <v>267</v>
      </c>
    </row>
    <row r="39" spans="1:7" s="1" customFormat="1" ht="63" x14ac:dyDescent="0.25">
      <c r="A39" s="28" t="s">
        <v>68</v>
      </c>
      <c r="B39" s="29" t="s">
        <v>69</v>
      </c>
      <c r="C39" s="30">
        <v>10000</v>
      </c>
      <c r="D39" s="30">
        <v>2500</v>
      </c>
      <c r="E39" s="30">
        <v>1837.7</v>
      </c>
      <c r="F39" s="31">
        <f t="shared" si="0"/>
        <v>18.377000000000002</v>
      </c>
      <c r="G39" s="26">
        <f t="shared" si="1"/>
        <v>73.50800000000001</v>
      </c>
    </row>
    <row r="40" spans="1:7" s="1" customFormat="1" ht="31.5" x14ac:dyDescent="0.25">
      <c r="A40" s="36" t="s">
        <v>70</v>
      </c>
      <c r="B40" s="37" t="s">
        <v>71</v>
      </c>
      <c r="C40" s="30">
        <v>1500</v>
      </c>
      <c r="D40" s="30">
        <v>150</v>
      </c>
      <c r="E40" s="30">
        <v>159.4</v>
      </c>
      <c r="F40" s="31">
        <f t="shared" ref="F40:F41" si="3">IF(C40&gt;0,E40/C40*100,0)</f>
        <v>10.626666666666667</v>
      </c>
      <c r="G40" s="26">
        <f t="shared" ref="G40" si="4">IF(D40&gt;0,E40/D40*100,0)</f>
        <v>106.26666666666667</v>
      </c>
    </row>
    <row r="41" spans="1:7" s="1" customFormat="1" x14ac:dyDescent="0.25">
      <c r="A41" s="32" t="s">
        <v>72</v>
      </c>
      <c r="B41" s="35" t="s">
        <v>73</v>
      </c>
      <c r="C41" s="34">
        <f>SUM(C42:C57)</f>
        <v>5157.2</v>
      </c>
      <c r="D41" s="34">
        <f>SUM(D42:D57)</f>
        <v>453.79999999999995</v>
      </c>
      <c r="E41" s="34">
        <f>SUM(E42:E57)</f>
        <v>2867.6000000000004</v>
      </c>
      <c r="F41" s="31">
        <f t="shared" si="3"/>
        <v>55.603816024199183</v>
      </c>
      <c r="G41" s="26" t="s">
        <v>267</v>
      </c>
    </row>
    <row r="42" spans="1:7" s="1" customFormat="1" ht="63" x14ac:dyDescent="0.25">
      <c r="A42" s="39" t="s">
        <v>74</v>
      </c>
      <c r="B42" s="40" t="s">
        <v>75</v>
      </c>
      <c r="C42" s="30">
        <v>130</v>
      </c>
      <c r="D42" s="30">
        <v>25.2</v>
      </c>
      <c r="E42" s="30">
        <v>20.8</v>
      </c>
      <c r="F42" s="31">
        <f t="shared" si="0"/>
        <v>16</v>
      </c>
      <c r="G42" s="26">
        <f t="shared" ref="G42:G56" si="5">IF(D42&gt;0,E42/D42*100,0)</f>
        <v>82.539682539682545</v>
      </c>
    </row>
    <row r="43" spans="1:7" s="1" customFormat="1" ht="94.5" x14ac:dyDescent="0.25">
      <c r="A43" s="39" t="s">
        <v>76</v>
      </c>
      <c r="B43" s="40" t="s">
        <v>77</v>
      </c>
      <c r="C43" s="30">
        <v>280</v>
      </c>
      <c r="D43" s="30">
        <v>2</v>
      </c>
      <c r="E43" s="30">
        <v>11.5</v>
      </c>
      <c r="F43" s="31">
        <f t="shared" si="0"/>
        <v>4.1071428571428568</v>
      </c>
      <c r="G43" s="26" t="s">
        <v>267</v>
      </c>
    </row>
    <row r="44" spans="1:7" s="1" customFormat="1" ht="63" x14ac:dyDescent="0.25">
      <c r="A44" s="110" t="s">
        <v>78</v>
      </c>
      <c r="B44" s="111" t="s">
        <v>79</v>
      </c>
      <c r="C44" s="47">
        <v>150</v>
      </c>
      <c r="D44" s="30">
        <v>17</v>
      </c>
      <c r="E44" s="30">
        <v>5.7</v>
      </c>
      <c r="F44" s="31">
        <f t="shared" si="0"/>
        <v>3.8</v>
      </c>
      <c r="G44" s="26">
        <f t="shared" si="5"/>
        <v>33.529411764705884</v>
      </c>
    </row>
    <row r="45" spans="1:7" s="1" customFormat="1" ht="78.75" x14ac:dyDescent="0.25">
      <c r="A45" s="115" t="s">
        <v>80</v>
      </c>
      <c r="B45" s="116" t="s">
        <v>81</v>
      </c>
      <c r="C45" s="117">
        <v>80</v>
      </c>
      <c r="D45" s="109">
        <v>8</v>
      </c>
      <c r="E45" s="30">
        <v>3</v>
      </c>
      <c r="F45" s="31">
        <f t="shared" si="0"/>
        <v>3.75</v>
      </c>
      <c r="G45" s="26">
        <f t="shared" si="5"/>
        <v>37.5</v>
      </c>
    </row>
    <row r="46" spans="1:7" s="1" customFormat="1" ht="78.75" x14ac:dyDescent="0.25">
      <c r="A46" s="112" t="s">
        <v>82</v>
      </c>
      <c r="B46" s="113" t="s">
        <v>83</v>
      </c>
      <c r="C46" s="114">
        <v>150</v>
      </c>
      <c r="D46" s="30">
        <v>16</v>
      </c>
      <c r="E46" s="30">
        <v>0</v>
      </c>
      <c r="F46" s="31">
        <f t="shared" si="0"/>
        <v>0</v>
      </c>
      <c r="G46" s="26">
        <f t="shared" si="5"/>
        <v>0</v>
      </c>
    </row>
    <row r="47" spans="1:7" s="1" customFormat="1" ht="63" x14ac:dyDescent="0.25">
      <c r="A47" s="39" t="s">
        <v>259</v>
      </c>
      <c r="B47" s="138" t="s">
        <v>260</v>
      </c>
      <c r="C47" s="114">
        <v>20</v>
      </c>
      <c r="D47" s="30">
        <v>0</v>
      </c>
      <c r="E47" s="30">
        <v>0</v>
      </c>
      <c r="F47" s="31">
        <f t="shared" si="0"/>
        <v>0</v>
      </c>
      <c r="G47" s="26">
        <f t="shared" si="5"/>
        <v>0</v>
      </c>
    </row>
    <row r="48" spans="1:7" s="1" customFormat="1" ht="78.75" x14ac:dyDescent="0.25">
      <c r="A48" s="39" t="s">
        <v>84</v>
      </c>
      <c r="B48" s="40" t="s">
        <v>85</v>
      </c>
      <c r="C48" s="30">
        <v>225</v>
      </c>
      <c r="D48" s="30">
        <v>35</v>
      </c>
      <c r="E48" s="30">
        <v>5</v>
      </c>
      <c r="F48" s="31">
        <f t="shared" si="0"/>
        <v>2.2222222222222223</v>
      </c>
      <c r="G48" s="26">
        <f t="shared" si="5"/>
        <v>14.285714285714285</v>
      </c>
    </row>
    <row r="49" spans="1:7" s="1" customFormat="1" ht="94.5" x14ac:dyDescent="0.25">
      <c r="A49" s="39" t="s">
        <v>86</v>
      </c>
      <c r="B49" s="40" t="s">
        <v>87</v>
      </c>
      <c r="C49" s="30">
        <v>50</v>
      </c>
      <c r="D49" s="30">
        <v>5</v>
      </c>
      <c r="E49" s="30">
        <v>0.3</v>
      </c>
      <c r="F49" s="31">
        <f t="shared" si="0"/>
        <v>0.6</v>
      </c>
      <c r="G49" s="26">
        <f t="shared" si="5"/>
        <v>6</v>
      </c>
    </row>
    <row r="50" spans="1:7" s="1" customFormat="1" ht="78.75" x14ac:dyDescent="0.25">
      <c r="A50" s="39" t="s">
        <v>88</v>
      </c>
      <c r="B50" s="40" t="s">
        <v>89</v>
      </c>
      <c r="C50" s="30">
        <v>50</v>
      </c>
      <c r="D50" s="30">
        <v>9</v>
      </c>
      <c r="E50" s="30">
        <v>0.5</v>
      </c>
      <c r="F50" s="31">
        <f t="shared" si="0"/>
        <v>1</v>
      </c>
      <c r="G50" s="26">
        <f t="shared" si="5"/>
        <v>5.5555555555555554</v>
      </c>
    </row>
    <row r="51" spans="1:7" s="1" customFormat="1" ht="63" x14ac:dyDescent="0.25">
      <c r="A51" s="39" t="s">
        <v>90</v>
      </c>
      <c r="B51" s="40" t="s">
        <v>91</v>
      </c>
      <c r="C51" s="30">
        <v>180</v>
      </c>
      <c r="D51" s="30">
        <v>19</v>
      </c>
      <c r="E51" s="30">
        <v>4</v>
      </c>
      <c r="F51" s="31">
        <f t="shared" si="0"/>
        <v>2.2222222222222223</v>
      </c>
      <c r="G51" s="26">
        <f t="shared" si="5"/>
        <v>21.052631578947366</v>
      </c>
    </row>
    <row r="52" spans="1:7" s="1" customFormat="1" ht="78.75" x14ac:dyDescent="0.25">
      <c r="A52" s="39" t="s">
        <v>92</v>
      </c>
      <c r="B52" s="40" t="s">
        <v>93</v>
      </c>
      <c r="C52" s="30">
        <v>1446.4</v>
      </c>
      <c r="D52" s="30">
        <v>217</v>
      </c>
      <c r="E52" s="30">
        <v>253.6</v>
      </c>
      <c r="F52" s="31">
        <f t="shared" si="0"/>
        <v>17.533185840707961</v>
      </c>
      <c r="G52" s="26">
        <f t="shared" si="5"/>
        <v>116.86635944700461</v>
      </c>
    </row>
    <row r="53" spans="1:7" s="1" customFormat="1" ht="47.25" x14ac:dyDescent="0.25">
      <c r="A53" s="39" t="s">
        <v>94</v>
      </c>
      <c r="B53" s="41" t="s">
        <v>95</v>
      </c>
      <c r="C53" s="30">
        <v>102.3</v>
      </c>
      <c r="D53" s="30">
        <v>8.5</v>
      </c>
      <c r="E53" s="30">
        <v>0</v>
      </c>
      <c r="F53" s="31">
        <f t="shared" si="0"/>
        <v>0</v>
      </c>
      <c r="G53" s="26">
        <f t="shared" si="5"/>
        <v>0</v>
      </c>
    </row>
    <row r="54" spans="1:7" s="1" customFormat="1" ht="47.25" x14ac:dyDescent="0.25">
      <c r="A54" s="39" t="s">
        <v>96</v>
      </c>
      <c r="B54" s="41" t="s">
        <v>97</v>
      </c>
      <c r="C54" s="30">
        <v>1903.3</v>
      </c>
      <c r="D54" s="30">
        <v>20</v>
      </c>
      <c r="E54" s="30">
        <v>240.6</v>
      </c>
      <c r="F54" s="31">
        <f t="shared" si="0"/>
        <v>12.641202122629117</v>
      </c>
      <c r="G54" s="26" t="s">
        <v>267</v>
      </c>
    </row>
    <row r="55" spans="1:7" s="1" customFormat="1" ht="78.75" x14ac:dyDescent="0.25">
      <c r="A55" s="39" t="s">
        <v>253</v>
      </c>
      <c r="B55" s="42" t="s">
        <v>254</v>
      </c>
      <c r="C55" s="30"/>
      <c r="D55" s="30"/>
      <c r="E55" s="30">
        <v>65.900000000000006</v>
      </c>
      <c r="F55" s="31">
        <f t="shared" si="0"/>
        <v>0</v>
      </c>
      <c r="G55" s="26">
        <f t="shared" si="5"/>
        <v>0</v>
      </c>
    </row>
    <row r="56" spans="1:7" s="1" customFormat="1" ht="78.75" x14ac:dyDescent="0.25">
      <c r="A56" s="39" t="s">
        <v>98</v>
      </c>
      <c r="B56" s="42" t="s">
        <v>99</v>
      </c>
      <c r="C56" s="30">
        <v>46</v>
      </c>
      <c r="D56" s="30"/>
      <c r="E56" s="30">
        <v>177.4</v>
      </c>
      <c r="F56" s="31">
        <f t="shared" si="0"/>
        <v>385.6521739130435</v>
      </c>
      <c r="G56" s="26">
        <f t="shared" si="5"/>
        <v>0</v>
      </c>
    </row>
    <row r="57" spans="1:7" s="1" customFormat="1" ht="94.5" x14ac:dyDescent="0.25">
      <c r="A57" s="43" t="s">
        <v>100</v>
      </c>
      <c r="B57" s="44" t="s">
        <v>101</v>
      </c>
      <c r="C57" s="30">
        <v>344.2</v>
      </c>
      <c r="D57" s="30">
        <v>72.099999999999994</v>
      </c>
      <c r="E57" s="30">
        <v>2079.3000000000002</v>
      </c>
      <c r="F57" s="31">
        <f t="shared" si="0"/>
        <v>604.09645554909946</v>
      </c>
      <c r="G57" s="26" t="s">
        <v>267</v>
      </c>
    </row>
    <row r="58" spans="1:7" x14ac:dyDescent="0.25">
      <c r="A58" s="123" t="s">
        <v>102</v>
      </c>
      <c r="B58" s="124" t="s">
        <v>103</v>
      </c>
      <c r="C58" s="125">
        <f>SUM(C59:C61)</f>
        <v>1409.72</v>
      </c>
      <c r="D58" s="125">
        <f>SUM(D59:D61)</f>
        <v>2.2000000000000002</v>
      </c>
      <c r="E58" s="125">
        <f>SUM(E59:E61)</f>
        <v>1432.8999999999999</v>
      </c>
      <c r="F58" s="121">
        <f>IF(C58&gt;0,E58/C58*100,0)</f>
        <v>101.64429815849955</v>
      </c>
      <c r="G58" s="122">
        <f t="shared" ref="G58:G69" si="6">IF(D58&gt;0,E58/D58*100,0)</f>
        <v>65131.818181818177</v>
      </c>
    </row>
    <row r="59" spans="1:7" x14ac:dyDescent="0.25">
      <c r="A59" s="28" t="s">
        <v>104</v>
      </c>
      <c r="B59" s="29" t="s">
        <v>105</v>
      </c>
      <c r="C59" s="34"/>
      <c r="D59" s="34"/>
      <c r="E59" s="30">
        <v>59.3</v>
      </c>
      <c r="F59" s="31">
        <f t="shared" ref="F59:F69" si="7">IF(C59&gt;0,E59/C59*100,0)</f>
        <v>0</v>
      </c>
      <c r="G59" s="26">
        <f t="shared" si="6"/>
        <v>0</v>
      </c>
    </row>
    <row r="60" spans="1:7" x14ac:dyDescent="0.25">
      <c r="A60" s="28" t="s">
        <v>106</v>
      </c>
      <c r="B60" s="29" t="s">
        <v>107</v>
      </c>
      <c r="C60" s="30">
        <v>8.6999999999999993</v>
      </c>
      <c r="D60" s="30">
        <v>2.2000000000000002</v>
      </c>
      <c r="E60" s="30">
        <v>15.5</v>
      </c>
      <c r="F60" s="31">
        <f t="shared" si="7"/>
        <v>178.16091954022991</v>
      </c>
      <c r="G60" s="26">
        <f t="shared" si="6"/>
        <v>704.5454545454545</v>
      </c>
    </row>
    <row r="61" spans="1:7" x14ac:dyDescent="0.25">
      <c r="A61" s="45" t="s">
        <v>108</v>
      </c>
      <c r="B61" s="46" t="s">
        <v>109</v>
      </c>
      <c r="C61" s="47">
        <v>1401.02</v>
      </c>
      <c r="D61" s="47"/>
      <c r="E61" s="47">
        <v>1358.1</v>
      </c>
      <c r="F61" s="31">
        <f>IF(C61&gt;0,E61/C61*100,0)</f>
        <v>96.936517679976006</v>
      </c>
      <c r="G61" s="26">
        <f t="shared" si="6"/>
        <v>0</v>
      </c>
    </row>
    <row r="62" spans="1:7" s="38" customFormat="1" x14ac:dyDescent="0.25">
      <c r="A62" s="126" t="s">
        <v>110</v>
      </c>
      <c r="B62" s="127" t="s">
        <v>111</v>
      </c>
      <c r="C62" s="128">
        <f>C63+C68+C70+C69</f>
        <v>2422037.7000000007</v>
      </c>
      <c r="D62" s="128">
        <f>D63+D68+D70+D69</f>
        <v>641806.49999999988</v>
      </c>
      <c r="E62" s="128">
        <f>E63+E68+E70+E69</f>
        <v>441418.60000000003</v>
      </c>
      <c r="F62" s="128">
        <f t="shared" si="7"/>
        <v>18.225092037171837</v>
      </c>
      <c r="G62" s="128">
        <f t="shared" si="6"/>
        <v>68.777520950629224</v>
      </c>
    </row>
    <row r="63" spans="1:7" ht="31.5" x14ac:dyDescent="0.25">
      <c r="A63" s="48" t="s">
        <v>112</v>
      </c>
      <c r="B63" s="49" t="s">
        <v>113</v>
      </c>
      <c r="C63" s="50">
        <f>SUM(C64:C67)</f>
        <v>2413482.3000000003</v>
      </c>
      <c r="D63" s="50">
        <f>SUM(D64:D67)</f>
        <v>650228.29999999993</v>
      </c>
      <c r="E63" s="50">
        <f>SUM(E64:E67)</f>
        <v>446641.10000000003</v>
      </c>
      <c r="F63" s="51">
        <f t="shared" si="7"/>
        <v>18.506085584302813</v>
      </c>
      <c r="G63" s="50">
        <f t="shared" si="6"/>
        <v>68.689889381929405</v>
      </c>
    </row>
    <row r="64" spans="1:7" x14ac:dyDescent="0.25">
      <c r="A64" s="36" t="s">
        <v>114</v>
      </c>
      <c r="B64" s="52" t="s">
        <v>115</v>
      </c>
      <c r="C64" s="31">
        <v>530194.9</v>
      </c>
      <c r="D64" s="31">
        <v>125921.3</v>
      </c>
      <c r="E64" s="31">
        <v>125921.3</v>
      </c>
      <c r="F64" s="51">
        <f t="shared" si="7"/>
        <v>23.750002121861225</v>
      </c>
      <c r="G64" s="50">
        <f t="shared" si="6"/>
        <v>100</v>
      </c>
    </row>
    <row r="65" spans="1:7" ht="31.5" x14ac:dyDescent="0.25">
      <c r="A65" s="36" t="s">
        <v>116</v>
      </c>
      <c r="B65" s="52" t="s">
        <v>117</v>
      </c>
      <c r="C65" s="31">
        <v>586994.1</v>
      </c>
      <c r="D65" s="31">
        <v>202407.7</v>
      </c>
      <c r="E65" s="31">
        <v>23578.6</v>
      </c>
      <c r="F65" s="51">
        <f t="shared" si="7"/>
        <v>4.0168376479422871</v>
      </c>
      <c r="G65" s="50">
        <f t="shared" si="6"/>
        <v>11.649062757987959</v>
      </c>
    </row>
    <row r="66" spans="1:7" x14ac:dyDescent="0.25">
      <c r="A66" s="36" t="s">
        <v>118</v>
      </c>
      <c r="B66" s="52" t="s">
        <v>119</v>
      </c>
      <c r="C66" s="31">
        <v>1278581.1000000001</v>
      </c>
      <c r="D66" s="31">
        <v>316754.2</v>
      </c>
      <c r="E66" s="31">
        <v>295013.40000000002</v>
      </c>
      <c r="F66" s="51">
        <f t="shared" si="7"/>
        <v>23.073499209397042</v>
      </c>
      <c r="G66" s="50">
        <f t="shared" si="6"/>
        <v>93.136381459188229</v>
      </c>
    </row>
    <row r="67" spans="1:7" x14ac:dyDescent="0.25">
      <c r="A67" s="36" t="s">
        <v>250</v>
      </c>
      <c r="B67" s="37" t="s">
        <v>120</v>
      </c>
      <c r="C67" s="31">
        <v>17712.2</v>
      </c>
      <c r="D67" s="31">
        <v>5145.1000000000004</v>
      </c>
      <c r="E67" s="31">
        <v>2127.8000000000002</v>
      </c>
      <c r="F67" s="51">
        <f t="shared" si="7"/>
        <v>12.013188649631328</v>
      </c>
      <c r="G67" s="50">
        <f t="shared" si="6"/>
        <v>41.355853141824262</v>
      </c>
    </row>
    <row r="68" spans="1:7" x14ac:dyDescent="0.25">
      <c r="A68" s="24" t="s">
        <v>251</v>
      </c>
      <c r="B68" s="25" t="s">
        <v>121</v>
      </c>
      <c r="C68" s="26">
        <v>16977.2</v>
      </c>
      <c r="D68" s="26">
        <v>0</v>
      </c>
      <c r="E68" s="26">
        <v>2411.8000000000002</v>
      </c>
      <c r="F68" s="31">
        <f t="shared" si="7"/>
        <v>14.206111726315292</v>
      </c>
      <c r="G68" s="50">
        <f t="shared" si="6"/>
        <v>0</v>
      </c>
    </row>
    <row r="69" spans="1:7" ht="63" x14ac:dyDescent="0.25">
      <c r="A69" s="53" t="s">
        <v>122</v>
      </c>
      <c r="B69" s="54" t="s">
        <v>123</v>
      </c>
      <c r="C69" s="55">
        <v>6422.7</v>
      </c>
      <c r="D69" s="55">
        <v>6422.7</v>
      </c>
      <c r="E69" s="55">
        <v>7210.2</v>
      </c>
      <c r="F69" s="55">
        <f t="shared" si="7"/>
        <v>112.2611985613527</v>
      </c>
      <c r="G69" s="55">
        <f t="shared" si="6"/>
        <v>112.2611985613527</v>
      </c>
    </row>
    <row r="70" spans="1:7" ht="47.25" x14ac:dyDescent="0.25">
      <c r="A70" s="56" t="s">
        <v>124</v>
      </c>
      <c r="B70" s="54" t="s">
        <v>125</v>
      </c>
      <c r="C70" s="57">
        <v>-14844.5</v>
      </c>
      <c r="D70" s="57">
        <v>-14844.5</v>
      </c>
      <c r="E70" s="57">
        <v>-14844.5</v>
      </c>
      <c r="F70" s="57">
        <v>100</v>
      </c>
      <c r="G70" s="57">
        <v>100</v>
      </c>
    </row>
    <row r="71" spans="1:7" x14ac:dyDescent="0.25">
      <c r="A71" s="58" t="s">
        <v>126</v>
      </c>
      <c r="B71" s="59"/>
      <c r="C71" s="60">
        <f>C7+C62</f>
        <v>3740346.0000000009</v>
      </c>
      <c r="D71" s="60">
        <f>D7+D62</f>
        <v>841680.59999999986</v>
      </c>
      <c r="E71" s="60">
        <f>E7+E62</f>
        <v>650136.10000000009</v>
      </c>
      <c r="F71" s="60">
        <f>IF(C71&gt;0,E71/C71*100,0)</f>
        <v>17.38171014125431</v>
      </c>
      <c r="G71" s="61">
        <f t="shared" ref="G71:G132" si="8">IF(D71&gt;0,E71/D71*100,0)</f>
        <v>77.242614359889046</v>
      </c>
    </row>
    <row r="72" spans="1:7" x14ac:dyDescent="0.25">
      <c r="A72" s="62"/>
      <c r="B72" s="63"/>
      <c r="C72" s="64"/>
      <c r="D72" s="64"/>
      <c r="E72" s="64"/>
      <c r="F72" s="65"/>
      <c r="G72" s="50">
        <f t="shared" si="8"/>
        <v>0</v>
      </c>
    </row>
    <row r="73" spans="1:7" x14ac:dyDescent="0.25">
      <c r="A73" s="66"/>
      <c r="B73" s="67" t="s">
        <v>127</v>
      </c>
      <c r="C73" s="27"/>
      <c r="D73" s="27"/>
      <c r="E73" s="27"/>
      <c r="F73" s="68"/>
      <c r="G73" s="50">
        <f t="shared" si="8"/>
        <v>0</v>
      </c>
    </row>
    <row r="74" spans="1:7" x14ac:dyDescent="0.25">
      <c r="A74" s="69" t="s">
        <v>128</v>
      </c>
      <c r="B74" s="70" t="s">
        <v>129</v>
      </c>
      <c r="C74" s="135">
        <f>SUM(C75:C82)</f>
        <v>335945.2</v>
      </c>
      <c r="D74" s="71">
        <f>SUM(D75:D82)</f>
        <v>64751.700000000004</v>
      </c>
      <c r="E74" s="71">
        <f>SUM(E75:E82)</f>
        <v>46223.8</v>
      </c>
      <c r="F74" s="72">
        <f t="shared" ref="F74:F135" si="9">IF(C74&gt;0,E74/C74*100,0)</f>
        <v>13.759327414113971</v>
      </c>
      <c r="G74" s="23">
        <f t="shared" si="8"/>
        <v>71.386233874940729</v>
      </c>
    </row>
    <row r="75" spans="1:7" ht="31.5" x14ac:dyDescent="0.25">
      <c r="A75" s="73" t="s">
        <v>130</v>
      </c>
      <c r="B75" s="74" t="s">
        <v>131</v>
      </c>
      <c r="C75" s="75">
        <v>3412.5</v>
      </c>
      <c r="D75" s="75">
        <v>1026</v>
      </c>
      <c r="E75" s="27">
        <v>814.2</v>
      </c>
      <c r="F75" s="68">
        <f t="shared" si="9"/>
        <v>23.85934065934066</v>
      </c>
      <c r="G75" s="50">
        <f t="shared" si="8"/>
        <v>79.356725146198841</v>
      </c>
    </row>
    <row r="76" spans="1:7" ht="47.25" x14ac:dyDescent="0.25">
      <c r="A76" s="73" t="s">
        <v>132</v>
      </c>
      <c r="B76" s="74" t="s">
        <v>133</v>
      </c>
      <c r="C76" s="75">
        <v>4686.6000000000004</v>
      </c>
      <c r="D76" s="75">
        <v>1413.7</v>
      </c>
      <c r="E76" s="27">
        <v>1115.0999999999999</v>
      </c>
      <c r="F76" s="68">
        <f t="shared" si="9"/>
        <v>23.793368326718724</v>
      </c>
      <c r="G76" s="50">
        <f t="shared" si="8"/>
        <v>78.878121242130575</v>
      </c>
    </row>
    <row r="77" spans="1:7" ht="31.5" x14ac:dyDescent="0.25">
      <c r="A77" s="73" t="s">
        <v>134</v>
      </c>
      <c r="B77" s="74" t="s">
        <v>135</v>
      </c>
      <c r="C77" s="75">
        <v>136070.6</v>
      </c>
      <c r="D77" s="75">
        <v>23545.3</v>
      </c>
      <c r="E77" s="76">
        <v>18893.599999999999</v>
      </c>
      <c r="F77" s="68">
        <f t="shared" si="9"/>
        <v>13.885144917417868</v>
      </c>
      <c r="G77" s="50">
        <f t="shared" si="8"/>
        <v>80.24361549863454</v>
      </c>
    </row>
    <row r="78" spans="1:7" x14ac:dyDescent="0.25">
      <c r="A78" s="73" t="s">
        <v>136</v>
      </c>
      <c r="B78" s="74" t="s">
        <v>137</v>
      </c>
      <c r="C78" s="75">
        <v>137.4</v>
      </c>
      <c r="D78" s="75">
        <v>137.4</v>
      </c>
      <c r="E78" s="27">
        <v>137.4</v>
      </c>
      <c r="F78" s="68">
        <f t="shared" si="9"/>
        <v>100</v>
      </c>
      <c r="G78" s="50">
        <f t="shared" si="8"/>
        <v>100</v>
      </c>
    </row>
    <row r="79" spans="1:7" ht="31.5" x14ac:dyDescent="0.25">
      <c r="A79" s="73" t="s">
        <v>138</v>
      </c>
      <c r="B79" s="74" t="s">
        <v>139</v>
      </c>
      <c r="C79" s="75">
        <v>26335.1</v>
      </c>
      <c r="D79" s="75">
        <v>6084.4</v>
      </c>
      <c r="E79" s="27">
        <v>5404.2</v>
      </c>
      <c r="F79" s="68">
        <f t="shared" si="9"/>
        <v>20.520901762286833</v>
      </c>
      <c r="G79" s="50">
        <f t="shared" si="8"/>
        <v>88.820590362237866</v>
      </c>
    </row>
    <row r="80" spans="1:7" x14ac:dyDescent="0.25">
      <c r="A80" s="73" t="s">
        <v>140</v>
      </c>
      <c r="B80" s="74" t="s">
        <v>141</v>
      </c>
      <c r="C80" s="75"/>
      <c r="D80" s="75"/>
      <c r="E80" s="27"/>
      <c r="F80" s="68">
        <f t="shared" si="9"/>
        <v>0</v>
      </c>
      <c r="G80" s="50">
        <f t="shared" si="8"/>
        <v>0</v>
      </c>
    </row>
    <row r="81" spans="1:7" x14ac:dyDescent="0.25">
      <c r="A81" s="73" t="s">
        <v>142</v>
      </c>
      <c r="B81" s="74" t="s">
        <v>143</v>
      </c>
      <c r="C81" s="75">
        <v>61761.4</v>
      </c>
      <c r="D81" s="75"/>
      <c r="E81" s="27">
        <v>0</v>
      </c>
      <c r="F81" s="68">
        <f t="shared" si="9"/>
        <v>0</v>
      </c>
      <c r="G81" s="50">
        <f t="shared" si="8"/>
        <v>0</v>
      </c>
    </row>
    <row r="82" spans="1:7" x14ac:dyDescent="0.25">
      <c r="A82" s="73" t="s">
        <v>144</v>
      </c>
      <c r="B82" s="74" t="s">
        <v>145</v>
      </c>
      <c r="C82" s="75">
        <v>103541.6</v>
      </c>
      <c r="D82" s="75">
        <v>32544.9</v>
      </c>
      <c r="E82" s="27">
        <v>19859.3</v>
      </c>
      <c r="F82" s="68">
        <f t="shared" si="9"/>
        <v>19.180020397598643</v>
      </c>
      <c r="G82" s="50">
        <f t="shared" si="8"/>
        <v>61.02123527803127</v>
      </c>
    </row>
    <row r="83" spans="1:7" x14ac:dyDescent="0.25">
      <c r="A83" s="69" t="s">
        <v>146</v>
      </c>
      <c r="B83" s="70" t="s">
        <v>147</v>
      </c>
      <c r="C83" s="71">
        <f>SUM(C84)</f>
        <v>2907.8</v>
      </c>
      <c r="D83" s="71">
        <f>SUM(D84)</f>
        <v>727</v>
      </c>
      <c r="E83" s="71">
        <f>SUM(E84)</f>
        <v>675.5</v>
      </c>
      <c r="F83" s="72">
        <f t="shared" si="9"/>
        <v>23.230621088107846</v>
      </c>
      <c r="G83" s="23">
        <f t="shared" si="8"/>
        <v>92.916093535075646</v>
      </c>
    </row>
    <row r="84" spans="1:7" x14ac:dyDescent="0.25">
      <c r="A84" s="77" t="s">
        <v>148</v>
      </c>
      <c r="B84" s="78" t="s">
        <v>149</v>
      </c>
      <c r="C84" s="75">
        <v>2907.8</v>
      </c>
      <c r="D84" s="75">
        <v>727</v>
      </c>
      <c r="E84" s="27">
        <v>675.5</v>
      </c>
      <c r="F84" s="68">
        <f t="shared" si="9"/>
        <v>23.230621088107846</v>
      </c>
      <c r="G84" s="50">
        <f t="shared" si="8"/>
        <v>92.916093535075646</v>
      </c>
    </row>
    <row r="85" spans="1:7" ht="31.5" x14ac:dyDescent="0.25">
      <c r="A85" s="69" t="s">
        <v>150</v>
      </c>
      <c r="B85" s="70" t="s">
        <v>151</v>
      </c>
      <c r="C85" s="71">
        <f>SUM(C86:C88)</f>
        <v>70218</v>
      </c>
      <c r="D85" s="71">
        <f>SUM(D86:D88)</f>
        <v>18751.3</v>
      </c>
      <c r="E85" s="71">
        <f>SUM(E86:E88)</f>
        <v>15144.3</v>
      </c>
      <c r="F85" s="72">
        <f t="shared" si="9"/>
        <v>21.567546782876185</v>
      </c>
      <c r="G85" s="23">
        <f t="shared" si="8"/>
        <v>80.764000362641525</v>
      </c>
    </row>
    <row r="86" spans="1:7" x14ac:dyDescent="0.25">
      <c r="A86" s="73" t="s">
        <v>152</v>
      </c>
      <c r="B86" s="74" t="s">
        <v>153</v>
      </c>
      <c r="C86" s="75"/>
      <c r="D86" s="75"/>
      <c r="E86" s="27"/>
      <c r="F86" s="68">
        <f t="shared" si="9"/>
        <v>0</v>
      </c>
      <c r="G86" s="50">
        <f t="shared" si="8"/>
        <v>0</v>
      </c>
    </row>
    <row r="87" spans="1:7" x14ac:dyDescent="0.25">
      <c r="A87" s="73" t="s">
        <v>154</v>
      </c>
      <c r="B87" s="74" t="s">
        <v>155</v>
      </c>
      <c r="C87" s="75">
        <v>920</v>
      </c>
      <c r="D87" s="75">
        <v>920</v>
      </c>
      <c r="E87" s="27"/>
      <c r="F87" s="68">
        <f t="shared" si="9"/>
        <v>0</v>
      </c>
      <c r="G87" s="50">
        <f t="shared" si="8"/>
        <v>0</v>
      </c>
    </row>
    <row r="88" spans="1:7" ht="31.5" x14ac:dyDescent="0.25">
      <c r="A88" s="73" t="s">
        <v>156</v>
      </c>
      <c r="B88" s="74" t="s">
        <v>157</v>
      </c>
      <c r="C88" s="75">
        <v>69298</v>
      </c>
      <c r="D88" s="75">
        <v>17831.3</v>
      </c>
      <c r="E88" s="27">
        <v>15144.3</v>
      </c>
      <c r="F88" s="68">
        <f t="shared" si="9"/>
        <v>21.853877456780861</v>
      </c>
      <c r="G88" s="50">
        <f t="shared" si="8"/>
        <v>84.930992131813156</v>
      </c>
    </row>
    <row r="89" spans="1:7" x14ac:dyDescent="0.25">
      <c r="A89" s="69" t="s">
        <v>158</v>
      </c>
      <c r="B89" s="70" t="s">
        <v>159</v>
      </c>
      <c r="C89" s="71">
        <f>SUM(C90,C91,C92,C93,C94,C95,C96)</f>
        <v>254278.59999999998</v>
      </c>
      <c r="D89" s="71">
        <f t="shared" ref="D89:E89" si="10">SUM(D90,D91,D92,D93,D94,D95,D96)</f>
        <v>59922.499999999993</v>
      </c>
      <c r="E89" s="71">
        <f t="shared" si="10"/>
        <v>50208.7</v>
      </c>
      <c r="F89" s="72">
        <f t="shared" si="9"/>
        <v>19.745546813613103</v>
      </c>
      <c r="G89" s="23">
        <f t="shared" si="8"/>
        <v>83.789394634736539</v>
      </c>
    </row>
    <row r="90" spans="1:7" x14ac:dyDescent="0.25">
      <c r="A90" s="73" t="s">
        <v>160</v>
      </c>
      <c r="B90" s="74" t="s">
        <v>161</v>
      </c>
      <c r="C90" s="75">
        <v>2132.1</v>
      </c>
      <c r="D90" s="75"/>
      <c r="E90" s="27">
        <v>0</v>
      </c>
      <c r="F90" s="68">
        <f t="shared" si="9"/>
        <v>0</v>
      </c>
      <c r="G90" s="50">
        <f t="shared" si="8"/>
        <v>0</v>
      </c>
    </row>
    <row r="91" spans="1:7" x14ac:dyDescent="0.25">
      <c r="A91" s="73" t="s">
        <v>162</v>
      </c>
      <c r="B91" s="74" t="s">
        <v>163</v>
      </c>
      <c r="C91" s="75"/>
      <c r="D91" s="75"/>
      <c r="E91" s="27"/>
      <c r="F91" s="68">
        <f t="shared" si="9"/>
        <v>0</v>
      </c>
      <c r="G91" s="50">
        <f t="shared" si="8"/>
        <v>0</v>
      </c>
    </row>
    <row r="92" spans="1:7" x14ac:dyDescent="0.25">
      <c r="A92" s="73" t="s">
        <v>164</v>
      </c>
      <c r="B92" s="74" t="s">
        <v>165</v>
      </c>
      <c r="C92" s="75">
        <v>13168.8</v>
      </c>
      <c r="D92" s="75">
        <v>2965.6</v>
      </c>
      <c r="E92" s="27">
        <v>1974.4</v>
      </c>
      <c r="F92" s="68">
        <f t="shared" si="9"/>
        <v>14.993013790170709</v>
      </c>
      <c r="G92" s="50">
        <f t="shared" si="8"/>
        <v>66.576746695441059</v>
      </c>
    </row>
    <row r="93" spans="1:7" x14ac:dyDescent="0.25">
      <c r="A93" s="73" t="s">
        <v>166</v>
      </c>
      <c r="B93" s="74" t="s">
        <v>167</v>
      </c>
      <c r="C93" s="75"/>
      <c r="D93" s="75"/>
      <c r="E93" s="27"/>
      <c r="F93" s="68">
        <f t="shared" si="9"/>
        <v>0</v>
      </c>
      <c r="G93" s="50">
        <f t="shared" si="8"/>
        <v>0</v>
      </c>
    </row>
    <row r="94" spans="1:7" x14ac:dyDescent="0.25">
      <c r="A94" s="73" t="s">
        <v>168</v>
      </c>
      <c r="B94" s="74" t="s">
        <v>169</v>
      </c>
      <c r="C94" s="75">
        <v>210945.9</v>
      </c>
      <c r="D94" s="75">
        <v>48212.7</v>
      </c>
      <c r="E94" s="27">
        <v>42982.2</v>
      </c>
      <c r="F94" s="68">
        <f t="shared" si="9"/>
        <v>20.375935251645089</v>
      </c>
      <c r="G94" s="50">
        <f t="shared" si="8"/>
        <v>89.151198750536693</v>
      </c>
    </row>
    <row r="95" spans="1:7" x14ac:dyDescent="0.25">
      <c r="A95" s="73" t="s">
        <v>170</v>
      </c>
      <c r="B95" s="74" t="s">
        <v>171</v>
      </c>
      <c r="C95" s="75">
        <v>5684.3</v>
      </c>
      <c r="D95" s="75">
        <v>3248</v>
      </c>
      <c r="E95" s="27">
        <v>395.5</v>
      </c>
      <c r="F95" s="68">
        <f t="shared" si="9"/>
        <v>6.9577608500606933</v>
      </c>
      <c r="G95" s="50">
        <f t="shared" si="8"/>
        <v>12.176724137931034</v>
      </c>
    </row>
    <row r="96" spans="1:7" x14ac:dyDescent="0.25">
      <c r="A96" s="73" t="s">
        <v>172</v>
      </c>
      <c r="B96" s="74" t="s">
        <v>173</v>
      </c>
      <c r="C96" s="75">
        <v>22347.5</v>
      </c>
      <c r="D96" s="75">
        <v>5496.2</v>
      </c>
      <c r="E96" s="27">
        <v>4856.6000000000004</v>
      </c>
      <c r="F96" s="68">
        <f t="shared" si="9"/>
        <v>21.73218480814409</v>
      </c>
      <c r="G96" s="50">
        <f t="shared" si="8"/>
        <v>88.362868891233944</v>
      </c>
    </row>
    <row r="97" spans="1:7" x14ac:dyDescent="0.25">
      <c r="A97" s="69" t="s">
        <v>174</v>
      </c>
      <c r="B97" s="70" t="s">
        <v>175</v>
      </c>
      <c r="C97" s="71">
        <f>SUM(C98:C101)</f>
        <v>828617.9</v>
      </c>
      <c r="D97" s="71">
        <f>SUM(D98:D101)</f>
        <v>207191.3</v>
      </c>
      <c r="E97" s="71">
        <f>SUM(E98:E101)</f>
        <v>105050.9</v>
      </c>
      <c r="F97" s="72">
        <f t="shared" si="9"/>
        <v>12.677845844266699</v>
      </c>
      <c r="G97" s="23">
        <f t="shared" si="8"/>
        <v>50.702370225004621</v>
      </c>
    </row>
    <row r="98" spans="1:7" x14ac:dyDescent="0.25">
      <c r="A98" s="73" t="s">
        <v>176</v>
      </c>
      <c r="B98" s="74" t="s">
        <v>177</v>
      </c>
      <c r="C98" s="75">
        <v>12327.1</v>
      </c>
      <c r="D98" s="75">
        <v>4349.2</v>
      </c>
      <c r="E98" s="27">
        <v>2943.9</v>
      </c>
      <c r="F98" s="68">
        <f t="shared" si="9"/>
        <v>23.88152931346383</v>
      </c>
      <c r="G98" s="50">
        <f t="shared" si="8"/>
        <v>67.688310493883947</v>
      </c>
    </row>
    <row r="99" spans="1:7" x14ac:dyDescent="0.25">
      <c r="A99" s="73" t="s">
        <v>178</v>
      </c>
      <c r="B99" s="74" t="s">
        <v>179</v>
      </c>
      <c r="C99" s="27">
        <v>365380.9</v>
      </c>
      <c r="D99" s="27">
        <v>108827.5</v>
      </c>
      <c r="E99" s="27">
        <v>66117</v>
      </c>
      <c r="F99" s="68">
        <f t="shared" si="9"/>
        <v>18.095362948637984</v>
      </c>
      <c r="G99" s="50">
        <f t="shared" si="8"/>
        <v>60.753945464151982</v>
      </c>
    </row>
    <row r="100" spans="1:7" x14ac:dyDescent="0.25">
      <c r="A100" s="73" t="s">
        <v>180</v>
      </c>
      <c r="B100" s="74" t="s">
        <v>181</v>
      </c>
      <c r="C100" s="76">
        <v>224816.9</v>
      </c>
      <c r="D100" s="76">
        <v>42931.199999999997</v>
      </c>
      <c r="E100" s="27">
        <v>31126.1</v>
      </c>
      <c r="F100" s="68">
        <f t="shared" si="9"/>
        <v>13.845089048020856</v>
      </c>
      <c r="G100" s="50">
        <f t="shared" si="8"/>
        <v>72.502282722122828</v>
      </c>
    </row>
    <row r="101" spans="1:7" x14ac:dyDescent="0.25">
      <c r="A101" s="73" t="s">
        <v>182</v>
      </c>
      <c r="B101" s="74" t="s">
        <v>183</v>
      </c>
      <c r="C101" s="79">
        <v>226093</v>
      </c>
      <c r="D101" s="79">
        <v>51083.4</v>
      </c>
      <c r="E101" s="27">
        <v>4863.8999999999996</v>
      </c>
      <c r="F101" s="68">
        <f t="shared" si="9"/>
        <v>2.1512828791691909</v>
      </c>
      <c r="G101" s="50">
        <f t="shared" si="8"/>
        <v>9.5214883895746958</v>
      </c>
    </row>
    <row r="102" spans="1:7" x14ac:dyDescent="0.25">
      <c r="A102" s="69" t="s">
        <v>184</v>
      </c>
      <c r="B102" s="70" t="s">
        <v>185</v>
      </c>
      <c r="C102" s="80">
        <f>SUM(C103:C104)</f>
        <v>0</v>
      </c>
      <c r="D102" s="80">
        <f>SUM(D103:D104)</f>
        <v>0</v>
      </c>
      <c r="E102" s="80">
        <f>SUM(E103:E104)</f>
        <v>0</v>
      </c>
      <c r="F102" s="81">
        <f t="shared" si="9"/>
        <v>0</v>
      </c>
      <c r="G102" s="23">
        <f t="shared" si="8"/>
        <v>0</v>
      </c>
    </row>
    <row r="103" spans="1:7" x14ac:dyDescent="0.25">
      <c r="A103" s="77" t="s">
        <v>186</v>
      </c>
      <c r="B103" s="78" t="s">
        <v>187</v>
      </c>
      <c r="C103" s="79"/>
      <c r="D103" s="79"/>
      <c r="E103" s="76"/>
      <c r="F103" s="82">
        <f t="shared" si="9"/>
        <v>0</v>
      </c>
      <c r="G103" s="50">
        <f t="shared" si="8"/>
        <v>0</v>
      </c>
    </row>
    <row r="104" spans="1:7" x14ac:dyDescent="0.25">
      <c r="A104" s="77" t="s">
        <v>188</v>
      </c>
      <c r="B104" s="78" t="s">
        <v>189</v>
      </c>
      <c r="C104" s="79"/>
      <c r="D104" s="79"/>
      <c r="E104" s="76"/>
      <c r="F104" s="82">
        <f t="shared" si="9"/>
        <v>0</v>
      </c>
      <c r="G104" s="50">
        <f t="shared" si="8"/>
        <v>0</v>
      </c>
    </row>
    <row r="105" spans="1:7" x14ac:dyDescent="0.25">
      <c r="A105" s="69" t="s">
        <v>190</v>
      </c>
      <c r="B105" s="70" t="s">
        <v>191</v>
      </c>
      <c r="C105" s="135">
        <f>SUM(C106:C111)</f>
        <v>1989318.4000000001</v>
      </c>
      <c r="D105" s="135">
        <f>SUM(D106:D111)</f>
        <v>487404.99999999994</v>
      </c>
      <c r="E105" s="135">
        <f>SUM(E106:E111)</f>
        <v>463605.00000000012</v>
      </c>
      <c r="F105" s="72">
        <f t="shared" si="9"/>
        <v>23.304715826285026</v>
      </c>
      <c r="G105" s="23">
        <f t="shared" si="8"/>
        <v>95.116997158420645</v>
      </c>
    </row>
    <row r="106" spans="1:7" x14ac:dyDescent="0.25">
      <c r="A106" s="73" t="s">
        <v>192</v>
      </c>
      <c r="B106" s="74" t="s">
        <v>193</v>
      </c>
      <c r="C106" s="75">
        <v>730831.3</v>
      </c>
      <c r="D106" s="75">
        <v>178871.9</v>
      </c>
      <c r="E106" s="27">
        <v>173412.1</v>
      </c>
      <c r="F106" s="68">
        <f t="shared" si="9"/>
        <v>23.728061455495954</v>
      </c>
      <c r="G106" s="50">
        <f t="shared" si="8"/>
        <v>96.947648009553205</v>
      </c>
    </row>
    <row r="107" spans="1:7" x14ac:dyDescent="0.25">
      <c r="A107" s="73" t="s">
        <v>194</v>
      </c>
      <c r="B107" s="74" t="s">
        <v>195</v>
      </c>
      <c r="C107" s="75">
        <v>1036684.5</v>
      </c>
      <c r="D107" s="75">
        <v>259249.9</v>
      </c>
      <c r="E107" s="27">
        <v>247694.7</v>
      </c>
      <c r="F107" s="68">
        <f t="shared" si="9"/>
        <v>23.892968400704362</v>
      </c>
      <c r="G107" s="50">
        <f t="shared" si="8"/>
        <v>95.542833381999387</v>
      </c>
    </row>
    <row r="108" spans="1:7" x14ac:dyDescent="0.25">
      <c r="A108" s="73" t="s">
        <v>196</v>
      </c>
      <c r="B108" s="74" t="s">
        <v>197</v>
      </c>
      <c r="C108" s="75">
        <v>119915.4</v>
      </c>
      <c r="D108" s="75">
        <v>25996.6</v>
      </c>
      <c r="E108" s="27">
        <v>25689.200000000001</v>
      </c>
      <c r="F108" s="68">
        <f t="shared" si="9"/>
        <v>21.422769719318786</v>
      </c>
      <c r="G108" s="50">
        <f t="shared" si="8"/>
        <v>98.817537678004058</v>
      </c>
    </row>
    <row r="109" spans="1:7" x14ac:dyDescent="0.25">
      <c r="A109" s="73" t="s">
        <v>198</v>
      </c>
      <c r="B109" s="74" t="s">
        <v>199</v>
      </c>
      <c r="C109" s="75">
        <v>239.1</v>
      </c>
      <c r="D109" s="75">
        <v>63.5</v>
      </c>
      <c r="E109" s="27">
        <v>55.2</v>
      </c>
      <c r="F109" s="68">
        <f t="shared" si="9"/>
        <v>23.086574654956088</v>
      </c>
      <c r="G109" s="50">
        <f t="shared" si="8"/>
        <v>86.929133858267733</v>
      </c>
    </row>
    <row r="110" spans="1:7" x14ac:dyDescent="0.25">
      <c r="A110" s="73" t="s">
        <v>200</v>
      </c>
      <c r="B110" s="74" t="s">
        <v>201</v>
      </c>
      <c r="C110" s="76">
        <v>6901.3</v>
      </c>
      <c r="D110" s="76">
        <v>1856.5</v>
      </c>
      <c r="E110" s="76">
        <v>1531.4</v>
      </c>
      <c r="F110" s="68">
        <f t="shared" si="9"/>
        <v>22.190022169736139</v>
      </c>
      <c r="G110" s="50">
        <f t="shared" si="8"/>
        <v>82.488553730137355</v>
      </c>
    </row>
    <row r="111" spans="1:7" x14ac:dyDescent="0.25">
      <c r="A111" s="73" t="s">
        <v>202</v>
      </c>
      <c r="B111" s="74" t="s">
        <v>203</v>
      </c>
      <c r="C111" s="75">
        <v>94746.8</v>
      </c>
      <c r="D111" s="75">
        <v>21366.6</v>
      </c>
      <c r="E111" s="27">
        <v>15222.4</v>
      </c>
      <c r="F111" s="68">
        <f t="shared" si="9"/>
        <v>16.066400131719487</v>
      </c>
      <c r="G111" s="50">
        <f t="shared" si="8"/>
        <v>71.243904037142087</v>
      </c>
    </row>
    <row r="112" spans="1:7" x14ac:dyDescent="0.25">
      <c r="A112" s="69" t="s">
        <v>204</v>
      </c>
      <c r="B112" s="70" t="s">
        <v>205</v>
      </c>
      <c r="C112" s="135">
        <f>SUM(C113,C114)</f>
        <v>237331.7</v>
      </c>
      <c r="D112" s="135">
        <f>SUM(D113,D114)</f>
        <v>72140.7</v>
      </c>
      <c r="E112" s="135">
        <f>SUM(E113,E114)</f>
        <v>49305.599999999999</v>
      </c>
      <c r="F112" s="72">
        <f t="shared" si="9"/>
        <v>20.774974434515066</v>
      </c>
      <c r="G112" s="23">
        <f t="shared" si="8"/>
        <v>68.346439665819716</v>
      </c>
    </row>
    <row r="113" spans="1:7" x14ac:dyDescent="0.25">
      <c r="A113" s="73" t="s">
        <v>206</v>
      </c>
      <c r="B113" s="74" t="s">
        <v>207</v>
      </c>
      <c r="C113" s="75">
        <v>225930.7</v>
      </c>
      <c r="D113" s="75">
        <v>69281.8</v>
      </c>
      <c r="E113" s="75">
        <v>46865.1</v>
      </c>
      <c r="F113" s="68">
        <f t="shared" si="9"/>
        <v>20.7431305263074</v>
      </c>
      <c r="G113" s="50">
        <f t="shared" si="8"/>
        <v>67.644172062504154</v>
      </c>
    </row>
    <row r="114" spans="1:7" x14ac:dyDescent="0.25">
      <c r="A114" s="73" t="s">
        <v>208</v>
      </c>
      <c r="B114" s="74" t="s">
        <v>209</v>
      </c>
      <c r="C114" s="75">
        <v>11401</v>
      </c>
      <c r="D114" s="75">
        <v>2858.9</v>
      </c>
      <c r="E114" s="27">
        <v>2440.5</v>
      </c>
      <c r="F114" s="68">
        <f t="shared" si="9"/>
        <v>21.406017016051223</v>
      </c>
      <c r="G114" s="50">
        <f t="shared" si="8"/>
        <v>85.365000524677328</v>
      </c>
    </row>
    <row r="115" spans="1:7" x14ac:dyDescent="0.25">
      <c r="A115" s="119" t="s">
        <v>255</v>
      </c>
      <c r="B115" s="120" t="s">
        <v>258</v>
      </c>
      <c r="C115" s="118">
        <f>SUM(C116)</f>
        <v>500</v>
      </c>
      <c r="D115" s="118">
        <f>SUM(D116)</f>
        <v>500</v>
      </c>
      <c r="E115" s="118">
        <f>SUM(E116)</f>
        <v>0</v>
      </c>
      <c r="F115" s="118">
        <f>SUM(F116)</f>
        <v>0</v>
      </c>
      <c r="G115" s="118">
        <f>SUM(G116)</f>
        <v>0</v>
      </c>
    </row>
    <row r="116" spans="1:7" x14ac:dyDescent="0.25">
      <c r="A116" s="73" t="s">
        <v>256</v>
      </c>
      <c r="B116" s="74" t="s">
        <v>257</v>
      </c>
      <c r="C116" s="75">
        <v>500</v>
      </c>
      <c r="D116" s="75">
        <v>500</v>
      </c>
      <c r="E116" s="27"/>
      <c r="F116" s="133">
        <f t="shared" ref="F116" si="11">IF(C116&gt;0,E116/C116*100,0)</f>
        <v>0</v>
      </c>
      <c r="G116" s="134">
        <f t="shared" ref="G116" si="12">IF(D116&gt;0,E116/D116*100,0)</f>
        <v>0</v>
      </c>
    </row>
    <row r="117" spans="1:7" x14ac:dyDescent="0.25">
      <c r="A117" s="69" t="s">
        <v>210</v>
      </c>
      <c r="B117" s="70" t="s">
        <v>211</v>
      </c>
      <c r="C117" s="71">
        <f>SUM(C118,C119,C120,C121,C122)</f>
        <v>115721.2</v>
      </c>
      <c r="D117" s="71">
        <f>SUM(D118,D119,D120,D121,D122)</f>
        <v>24640.7</v>
      </c>
      <c r="E117" s="71">
        <f>SUM(E118,E119,E120,E121,E122)</f>
        <v>13595.2</v>
      </c>
      <c r="F117" s="72">
        <f t="shared" si="9"/>
        <v>11.748236278227326</v>
      </c>
      <c r="G117" s="23">
        <f t="shared" si="8"/>
        <v>55.173757239039475</v>
      </c>
    </row>
    <row r="118" spans="1:7" x14ac:dyDescent="0.25">
      <c r="A118" s="73" t="s">
        <v>212</v>
      </c>
      <c r="B118" s="74" t="s">
        <v>213</v>
      </c>
      <c r="C118" s="75">
        <v>7394.1</v>
      </c>
      <c r="D118" s="75">
        <v>1848.5</v>
      </c>
      <c r="E118" s="27">
        <v>1605.3</v>
      </c>
      <c r="F118" s="68">
        <f t="shared" si="9"/>
        <v>21.710553008479732</v>
      </c>
      <c r="G118" s="50">
        <f t="shared" si="8"/>
        <v>86.843386529618599</v>
      </c>
    </row>
    <row r="119" spans="1:7" x14ac:dyDescent="0.25">
      <c r="A119" s="73" t="s">
        <v>214</v>
      </c>
      <c r="B119" s="74" t="s">
        <v>215</v>
      </c>
      <c r="C119" s="75"/>
      <c r="D119" s="75"/>
      <c r="E119" s="27"/>
      <c r="F119" s="68">
        <f t="shared" si="9"/>
        <v>0</v>
      </c>
      <c r="G119" s="50">
        <f t="shared" si="8"/>
        <v>0</v>
      </c>
    </row>
    <row r="120" spans="1:7" x14ac:dyDescent="0.25">
      <c r="A120" s="73" t="s">
        <v>216</v>
      </c>
      <c r="B120" s="74" t="s">
        <v>217</v>
      </c>
      <c r="C120" s="75">
        <v>18375.5</v>
      </c>
      <c r="D120" s="75">
        <v>3752.5</v>
      </c>
      <c r="E120" s="27">
        <v>1906.4</v>
      </c>
      <c r="F120" s="68">
        <f t="shared" si="9"/>
        <v>10.374683682076679</v>
      </c>
      <c r="G120" s="50">
        <f t="shared" si="8"/>
        <v>50.803464357095272</v>
      </c>
    </row>
    <row r="121" spans="1:7" x14ac:dyDescent="0.25">
      <c r="A121" s="73" t="s">
        <v>218</v>
      </c>
      <c r="B121" s="74" t="s">
        <v>219</v>
      </c>
      <c r="C121" s="75">
        <v>87167.4</v>
      </c>
      <c r="D121" s="75">
        <v>18656.7</v>
      </c>
      <c r="E121" s="27">
        <v>9843.7999999999993</v>
      </c>
      <c r="F121" s="68">
        <f t="shared" si="9"/>
        <v>11.292983385990633</v>
      </c>
      <c r="G121" s="50">
        <f t="shared" si="8"/>
        <v>52.762814431276695</v>
      </c>
    </row>
    <row r="122" spans="1:7" x14ac:dyDescent="0.25">
      <c r="A122" s="83" t="s">
        <v>220</v>
      </c>
      <c r="B122" s="84" t="s">
        <v>221</v>
      </c>
      <c r="C122" s="85">
        <v>2784.2</v>
      </c>
      <c r="D122" s="85">
        <v>383</v>
      </c>
      <c r="E122" s="86">
        <v>239.7</v>
      </c>
      <c r="F122" s="68">
        <f t="shared" si="9"/>
        <v>8.6092953092450255</v>
      </c>
      <c r="G122" s="50">
        <f t="shared" si="8"/>
        <v>62.58485639686684</v>
      </c>
    </row>
    <row r="123" spans="1:7" x14ac:dyDescent="0.25">
      <c r="A123" s="69" t="s">
        <v>222</v>
      </c>
      <c r="B123" s="70" t="s">
        <v>223</v>
      </c>
      <c r="C123" s="71">
        <f>SUM(C124,C125,C126)</f>
        <v>149683.20000000001</v>
      </c>
      <c r="D123" s="71">
        <f>SUM(D124,D125,D126)</f>
        <v>36043.699999999997</v>
      </c>
      <c r="E123" s="71">
        <f>SUM(E124,E125,E126)</f>
        <v>34890.899999999994</v>
      </c>
      <c r="F123" s="72">
        <f t="shared" si="9"/>
        <v>23.309830361723954</v>
      </c>
      <c r="G123" s="23">
        <f t="shared" si="8"/>
        <v>96.801660206915486</v>
      </c>
    </row>
    <row r="124" spans="1:7" x14ac:dyDescent="0.25">
      <c r="A124" s="73" t="s">
        <v>224</v>
      </c>
      <c r="B124" s="74" t="s">
        <v>225</v>
      </c>
      <c r="C124" s="75">
        <v>46775.6</v>
      </c>
      <c r="D124" s="75">
        <v>11184</v>
      </c>
      <c r="E124" s="27">
        <v>11184</v>
      </c>
      <c r="F124" s="68">
        <f t="shared" si="9"/>
        <v>23.909901743644124</v>
      </c>
      <c r="G124" s="50">
        <f t="shared" si="8"/>
        <v>100</v>
      </c>
    </row>
    <row r="125" spans="1:7" x14ac:dyDescent="0.25">
      <c r="A125" s="77" t="s">
        <v>226</v>
      </c>
      <c r="B125" s="78" t="s">
        <v>227</v>
      </c>
      <c r="C125" s="75">
        <v>98949.5</v>
      </c>
      <c r="D125" s="75">
        <v>23883.200000000001</v>
      </c>
      <c r="E125" s="27">
        <v>22964.7</v>
      </c>
      <c r="F125" s="68">
        <f t="shared" si="9"/>
        <v>23.208505348687968</v>
      </c>
      <c r="G125" s="50">
        <f t="shared" si="8"/>
        <v>96.154200442151804</v>
      </c>
    </row>
    <row r="126" spans="1:7" x14ac:dyDescent="0.25">
      <c r="A126" s="77" t="s">
        <v>228</v>
      </c>
      <c r="B126" s="78" t="s">
        <v>229</v>
      </c>
      <c r="C126" s="75">
        <v>3958.1</v>
      </c>
      <c r="D126" s="75">
        <v>976.5</v>
      </c>
      <c r="E126" s="27">
        <v>742.2</v>
      </c>
      <c r="F126" s="68">
        <f t="shared" si="9"/>
        <v>18.751421136403831</v>
      </c>
      <c r="G126" s="50">
        <f t="shared" si="8"/>
        <v>76.006144393241172</v>
      </c>
    </row>
    <row r="127" spans="1:7" x14ac:dyDescent="0.25">
      <c r="A127" s="69" t="s">
        <v>230</v>
      </c>
      <c r="B127" s="70" t="s">
        <v>231</v>
      </c>
      <c r="C127" s="71">
        <f>SUM(C128:C130)</f>
        <v>8029.2</v>
      </c>
      <c r="D127" s="71">
        <f t="shared" ref="D127:E127" si="13">SUM(D128:D130)</f>
        <v>1971.1</v>
      </c>
      <c r="E127" s="71">
        <f t="shared" si="13"/>
        <v>1971.1</v>
      </c>
      <c r="F127" s="72">
        <f t="shared" si="9"/>
        <v>24.549145618492503</v>
      </c>
      <c r="G127" s="23">
        <f t="shared" si="8"/>
        <v>100</v>
      </c>
    </row>
    <row r="128" spans="1:7" x14ac:dyDescent="0.25">
      <c r="A128" s="77" t="s">
        <v>232</v>
      </c>
      <c r="B128" s="78" t="s">
        <v>233</v>
      </c>
      <c r="C128" s="75">
        <v>2857.2</v>
      </c>
      <c r="D128" s="75">
        <v>714.3</v>
      </c>
      <c r="E128" s="27">
        <v>714.3</v>
      </c>
      <c r="F128" s="68">
        <f t="shared" si="9"/>
        <v>25</v>
      </c>
      <c r="G128" s="50">
        <f t="shared" si="8"/>
        <v>100</v>
      </c>
    </row>
    <row r="129" spans="1:7" x14ac:dyDescent="0.25">
      <c r="A129" s="77" t="s">
        <v>234</v>
      </c>
      <c r="B129" s="78" t="s">
        <v>235</v>
      </c>
      <c r="C129" s="75">
        <v>5172</v>
      </c>
      <c r="D129" s="75">
        <v>1256.8</v>
      </c>
      <c r="E129" s="27">
        <v>1256.8</v>
      </c>
      <c r="F129" s="68">
        <f t="shared" si="9"/>
        <v>24.300077339520492</v>
      </c>
      <c r="G129" s="50">
        <f t="shared" si="8"/>
        <v>100</v>
      </c>
    </row>
    <row r="130" spans="1:7" x14ac:dyDescent="0.25">
      <c r="A130" s="77" t="s">
        <v>236</v>
      </c>
      <c r="B130" s="78" t="s">
        <v>237</v>
      </c>
      <c r="C130" s="75"/>
      <c r="D130" s="75">
        <v>0</v>
      </c>
      <c r="E130" s="27">
        <v>0</v>
      </c>
      <c r="F130" s="87">
        <f t="shared" si="9"/>
        <v>0</v>
      </c>
      <c r="G130" s="50">
        <f t="shared" si="8"/>
        <v>0</v>
      </c>
    </row>
    <row r="131" spans="1:7" ht="31.5" x14ac:dyDescent="0.25">
      <c r="A131" s="69" t="s">
        <v>238</v>
      </c>
      <c r="B131" s="70" t="s">
        <v>239</v>
      </c>
      <c r="C131" s="71">
        <f>SUM(C132)</f>
        <v>0</v>
      </c>
      <c r="D131" s="71">
        <f>SUM(D132)</f>
        <v>0</v>
      </c>
      <c r="E131" s="71">
        <f>SUM(E132)</f>
        <v>0</v>
      </c>
      <c r="F131" s="72">
        <f t="shared" si="9"/>
        <v>0</v>
      </c>
      <c r="G131" s="23">
        <f t="shared" si="8"/>
        <v>0</v>
      </c>
    </row>
    <row r="132" spans="1:7" x14ac:dyDescent="0.25">
      <c r="A132" s="88" t="s">
        <v>240</v>
      </c>
      <c r="B132" s="89" t="s">
        <v>241</v>
      </c>
      <c r="C132" s="85"/>
      <c r="D132" s="85"/>
      <c r="E132" s="86">
        <v>0</v>
      </c>
      <c r="F132" s="87">
        <f t="shared" si="9"/>
        <v>0</v>
      </c>
      <c r="G132" s="90">
        <f t="shared" si="8"/>
        <v>0</v>
      </c>
    </row>
    <row r="133" spans="1:7" ht="31.5" x14ac:dyDescent="0.25">
      <c r="A133" s="91" t="s">
        <v>242</v>
      </c>
      <c r="B133" s="92" t="s">
        <v>243</v>
      </c>
      <c r="C133" s="93">
        <v>0</v>
      </c>
      <c r="D133" s="94">
        <v>0</v>
      </c>
      <c r="E133" s="94">
        <v>0</v>
      </c>
      <c r="F133" s="136">
        <f t="shared" si="9"/>
        <v>0</v>
      </c>
      <c r="G133" s="137"/>
    </row>
    <row r="134" spans="1:7" x14ac:dyDescent="0.25">
      <c r="A134" s="95" t="s">
        <v>244</v>
      </c>
      <c r="B134" s="96" t="s">
        <v>245</v>
      </c>
      <c r="C134" s="97"/>
      <c r="D134" s="97"/>
      <c r="E134" s="97"/>
      <c r="F134" s="65">
        <f t="shared" si="9"/>
        <v>0</v>
      </c>
      <c r="G134" s="90">
        <f>IF(D134&gt;0,E134/D134*100,0)</f>
        <v>0</v>
      </c>
    </row>
    <row r="135" spans="1:7" x14ac:dyDescent="0.25">
      <c r="A135" s="98" t="s">
        <v>246</v>
      </c>
      <c r="B135" s="99" t="s">
        <v>247</v>
      </c>
      <c r="C135" s="100">
        <f>SUM(C74,C83,C85,C89,C97,C102,C105,C112,C117,C123,C127,C115)</f>
        <v>3992551.2000000011</v>
      </c>
      <c r="D135" s="100">
        <f>SUM(D74,D83,D85,D89,D97,D102,D105,D112,D117,D123,D127,D115)</f>
        <v>974044.99999999977</v>
      </c>
      <c r="E135" s="100">
        <f>SUM(E74,E83,E85,E89,E97,E102,E105,E112,E117,E123,E127,E115)</f>
        <v>780671.00000000012</v>
      </c>
      <c r="F135" s="101">
        <f t="shared" si="9"/>
        <v>19.55318694472847</v>
      </c>
      <c r="G135" s="61">
        <f>IF(D135&gt;0,E135/D135*100,0)</f>
        <v>80.147323788942018</v>
      </c>
    </row>
    <row r="136" spans="1:7" ht="47.25" x14ac:dyDescent="0.25">
      <c r="A136" s="102" t="s">
        <v>248</v>
      </c>
      <c r="B136" s="103" t="s">
        <v>249</v>
      </c>
      <c r="C136" s="104">
        <f>C71-C135</f>
        <v>-252205.20000000019</v>
      </c>
      <c r="D136" s="104"/>
      <c r="E136" s="104">
        <f>E71-E135</f>
        <v>-130534.90000000002</v>
      </c>
      <c r="F136" s="104"/>
      <c r="G136" s="105"/>
    </row>
    <row r="139" spans="1:7" ht="18.75" x14ac:dyDescent="0.3">
      <c r="A139" s="143" t="s">
        <v>264</v>
      </c>
      <c r="B139" s="143"/>
      <c r="C139" s="106"/>
      <c r="D139" s="106"/>
      <c r="E139" s="106" t="s">
        <v>263</v>
      </c>
      <c r="F139" s="107"/>
    </row>
    <row r="141" spans="1:7" x14ac:dyDescent="0.25">
      <c r="C141" s="108"/>
      <c r="D141" s="108"/>
      <c r="E141" s="108"/>
    </row>
  </sheetData>
  <sheetProtection selectLockedCells="1" selectUnlockedCells="1"/>
  <autoFilter ref="A5:F136"/>
  <mergeCells count="3">
    <mergeCell ref="A1:G1"/>
    <mergeCell ref="A2:G2"/>
    <mergeCell ref="A139:B139"/>
  </mergeCells>
  <hyperlinks>
    <hyperlink ref="B45" r:id="rId1"/>
  </hyperlinks>
  <pageMargins left="0.59055118110236227" right="0.59055118110236227" top="0" bottom="0" header="0.51181102362204722" footer="0.51181102362204722"/>
  <pageSetup paperSize="9" scale="51" firstPageNumber="0" fitToHeight="3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КБ</vt:lpstr>
      <vt:lpstr>КБ!Excel_BuiltIn__FilterDatabase</vt:lpstr>
      <vt:lpstr>КБ!Excel_BuiltIn_Print_Area</vt:lpstr>
      <vt:lpstr>КБ!Print_Titles</vt:lpstr>
      <vt:lpstr>КБ!Область_печати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Klak</dc:creator>
  <cp:lastModifiedBy>Klak</cp:lastModifiedBy>
  <cp:lastPrinted>2026-03-11T05:46:44Z</cp:lastPrinted>
  <dcterms:created xsi:type="dcterms:W3CDTF">2024-04-26T11:41:34Z</dcterms:created>
  <dcterms:modified xsi:type="dcterms:W3CDTF">2026-04-09T12:36:34Z</dcterms:modified>
</cp:coreProperties>
</file>